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Fitosanitari" sheetId="1" r:id="rId1"/>
  </sheets>
  <definedNames>
    <definedName name="_Fill" hidden="1">'Fitosanitari'!$A$32:$A$41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<sst xmlns="http://schemas.openxmlformats.org/spreadsheetml/2006/main" count="1630" uniqueCount="111">
  <si>
    <t>PRODOTTI FITOIATRICI DISTRIBUITI AL CONSUMO (1).</t>
  </si>
  <si>
    <t>EMILIA-ROMAGNA E ITALIA.</t>
  </si>
  <si>
    <t>-</t>
  </si>
  <si>
    <t>Emilia-Romagna</t>
  </si>
  <si>
    <t>Italia</t>
  </si>
  <si>
    <t>----------</t>
  </si>
  <si>
    <t>Prodotti fitoiatrici (in chilogrammi)</t>
  </si>
  <si>
    <t>Prodotti fitoiatrici</t>
  </si>
  <si>
    <t>Insetticidi</t>
  </si>
  <si>
    <t>Fungicidi (c)</t>
  </si>
  <si>
    <t>Insetticidi e acaricidi</t>
  </si>
  <si>
    <t>Erbicidi (e)</t>
  </si>
  <si>
    <t>Prodotti fitosanitari vari (f)</t>
  </si>
  <si>
    <t>Preparati</t>
  </si>
  <si>
    <t>Classi di tossicità</t>
  </si>
  <si>
    <t xml:space="preserve">con </t>
  </si>
  <si>
    <t>Integrat.</t>
  </si>
  <si>
    <t>Prodotti fitoiatrici per classi di tossicità (a)</t>
  </si>
  <si>
    <t>con</t>
  </si>
  <si>
    <t>con altri</t>
  </si>
  <si>
    <t>principi</t>
  </si>
  <si>
    <t>della</t>
  </si>
  <si>
    <t>Principi attivi per categoria contenuti nei prodotti</t>
  </si>
  <si>
    <t>Molto</t>
  </si>
  <si>
    <t>Organici e</t>
  </si>
  <si>
    <t>A base</t>
  </si>
  <si>
    <t>organici</t>
  </si>
  <si>
    <t>nutrizione</t>
  </si>
  <si>
    <t xml:space="preserve">fitosanitari (in chilogrammi) </t>
  </si>
  <si>
    <t>tossico o</t>
  </si>
  <si>
    <t>Non</t>
  </si>
  <si>
    <t>miscele di</t>
  </si>
  <si>
    <t>Totale</t>
  </si>
  <si>
    <t>di oli</t>
  </si>
  <si>
    <t>vegetali e</t>
  </si>
  <si>
    <t>clororgan.</t>
  </si>
  <si>
    <t>fosforgan.</t>
  </si>
  <si>
    <t>acaricidi</t>
  </si>
  <si>
    <t>Fumiganti</t>
  </si>
  <si>
    <t>Esche</t>
  </si>
  <si>
    <t>Rodenticidi</t>
  </si>
  <si>
    <t>Fitorego-</t>
  </si>
  <si>
    <t>vegetale</t>
  </si>
  <si>
    <t>Biologici</t>
  </si>
  <si>
    <t>TOTALE</t>
  </si>
  <si>
    <t>Trappole</t>
  </si>
  <si>
    <t>Anni</t>
  </si>
  <si>
    <t>tossico</t>
  </si>
  <si>
    <t>Nocivo</t>
  </si>
  <si>
    <t>Inorganici</t>
  </si>
  <si>
    <t>inor.e org.</t>
  </si>
  <si>
    <t>(d)</t>
  </si>
  <si>
    <t>minerali</t>
  </si>
  <si>
    <t>biologici</t>
  </si>
  <si>
    <t>di sintesi</t>
  </si>
  <si>
    <t>sintetici</t>
  </si>
  <si>
    <t>Miscele</t>
  </si>
  <si>
    <t>specifici</t>
  </si>
  <si>
    <t>nematocidi</t>
  </si>
  <si>
    <t>avvelenate</t>
  </si>
  <si>
    <t>(b)</t>
  </si>
  <si>
    <t>latori</t>
  </si>
  <si>
    <t>e coadiuv.</t>
  </si>
  <si>
    <t>(g)</t>
  </si>
  <si>
    <t>GENERALE</t>
  </si>
  <si>
    <t>(numero)</t>
  </si>
  <si>
    <t>Fungicidi</t>
  </si>
  <si>
    <t>Erbicidi</t>
  </si>
  <si>
    <t>Vari</t>
  </si>
  <si>
    <t>Biologici (g)</t>
  </si>
  <si>
    <t>I</t>
  </si>
  <si>
    <t>II</t>
  </si>
  <si>
    <t>III</t>
  </si>
  <si>
    <t>IV</t>
  </si>
  <si>
    <t>NP</t>
  </si>
  <si>
    <t>....</t>
  </si>
  <si>
    <t>(....) Dato non disponibile.</t>
  </si>
  <si>
    <t>Ogni confronto deve essere pertanto effettuato, tenendo conto delle note.</t>
  </si>
  <si>
    <t>(a) Il totale non comprende gli anticrittogamici inorganici.</t>
  </si>
  <si>
    <t>I classe: rischio di intossicazione mortale per inalazione, ingestione o per contatto con la pelle (contrassegno: teschio)</t>
  </si>
  <si>
    <t>II classe: rischio di intossicazione grave per ingestione, inalazione o contatto con la pelle (contrassegno: croce di S.Andrea)</t>
  </si>
  <si>
    <t>III classe: pericolosi per ingestione, inalazione o contatto con la pelle (dicitura: manipolare con prudenza)</t>
  </si>
  <si>
    <t>IV classe: manipolazione ed impiego normali possono comportare rischi trascurabili per l'uomo (non esiste contrassegno nè dicitura)</t>
  </si>
  <si>
    <t>(b) Pesticida usato nella lotta contro i roditori che danneggiano le colture agricole.</t>
  </si>
  <si>
    <t>(c) Dal 1997 la voce anticrittogamici è divenuta fungicidi.</t>
  </si>
  <si>
    <t>(d) Dal 1997 la voce insetticidi e acaricidi può essere confrontata solo con il totale degli insetticidi e rodenticidi.</t>
  </si>
  <si>
    <t>E' stato pertanto ricostruito il totale omogeneo con i dati retrospettivi al 1997 della colonna K.</t>
  </si>
  <si>
    <t>(e) Fino al 1996 la voce era denominata diserbanti. Dal 2004 il principio attivo "Metam-sodium" è stato classificato nella voce "Prodotti fitosanitari vari" nella famiglia dei fumiganti.</t>
  </si>
  <si>
    <t>(f) Fumiganti nematocidi, esche avvelenate, fitoregolatori e integratori della nutrizione vegetale. Dal 2004 comprende il principio attivo Metam-sodium (vedi nota e).</t>
  </si>
  <si>
    <t>FILE: FITOIATR.XLS</t>
  </si>
  <si>
    <t>Insetticidi e</t>
  </si>
  <si>
    <t>(i) Sono compresi i biologici.</t>
  </si>
  <si>
    <t>Vari (i)</t>
  </si>
  <si>
    <t>Principi attivi contenuti nei prodotti fitosanitari per ettaro</t>
  </si>
  <si>
    <t xml:space="preserve">      I dati del 2004 sono riferiti alla superficie del 2003.</t>
  </si>
  <si>
    <t>(h) Nella superficie trattabile sono compresi i seminativi (esclusi i terreni a riposo) e le coltivazioni legnose agrarie.</t>
  </si>
  <si>
    <t xml:space="preserve">      I dati del 2001e 2003 sono riferiti alla superficie del 2000.</t>
  </si>
  <si>
    <t>(l)</t>
  </si>
  <si>
    <t>(l) Il principio attivo "Metam-sodium", compreso fino al 2003 tra gli Erbicidi nella famiglia dei Carbammati, a partire dal 2004 viene classificato tra i "vari" nella famiglia dei Fumiganti e non.</t>
  </si>
  <si>
    <t>(1) Nel 1997 è stata cambiata la classificazione dei prodotti fitosanitari. E' stata pertanto modificata la tabella, riportando in basso le varie note.</t>
  </si>
  <si>
    <t>La somma degli addendi può non corrispondere con il totale a causa degli arrotondamenti.</t>
  </si>
  <si>
    <t xml:space="preserve">      I dati del biennio 2006-2007 sono riferiti alla superficie trattabile del 2005.</t>
  </si>
  <si>
    <t>Fonte: Istat (Annuari di statistiche dell'agricoltura e dati on line).</t>
  </si>
  <si>
    <t>tossico e/o</t>
  </si>
  <si>
    <t xml:space="preserve">      I dati del 2008 sono riferiti alla superficie trattabile del 2007.</t>
  </si>
  <si>
    <t>classificabile</t>
  </si>
  <si>
    <t xml:space="preserve">(g) Fino al 1998 erano compresi nella voce "vari". </t>
  </si>
  <si>
    <t>(tossicità non</t>
  </si>
  <si>
    <t>classificabile)</t>
  </si>
  <si>
    <t>di superficie trattabile in chilogrammi (h)</t>
  </si>
  <si>
    <t>PERIODO: 1987 - 2014.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</si>
</sst>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applyProtection="1">
      <alignment/>
      <protection locked="0"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H74"/>
  <sheetViews>
    <sheetView tabSelected="1" zoomScalePageLayoutView="0" workbookViewId="0" topLeftCell="A1">
      <pane xSplit="1" ySplit="17" topLeftCell="B2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47" sqref="B47"/>
    </sheetView>
  </sheetViews>
  <sheetFormatPr defaultColWidth="11.625" defaultRowHeight="12.75"/>
  <cols>
    <col min="1" max="1" width="6.625" style="2" customWidth="1"/>
    <col min="2" max="7" width="11.625" style="2" customWidth="1"/>
    <col min="8" max="8" width="0.6171875" style="2" customWidth="1"/>
    <col min="9" max="12" width="11.625" style="2" customWidth="1"/>
    <col min="13" max="13" width="0.6171875" style="2" customWidth="1"/>
    <col min="14" max="41" width="11.625" style="2" customWidth="1"/>
    <col min="42" max="42" width="13.625" style="2" customWidth="1"/>
    <col min="43" max="43" width="11.625" style="2" customWidth="1"/>
    <col min="44" max="44" width="0.6171875" style="2" customWidth="1"/>
    <col min="45" max="50" width="11.625" style="2" customWidth="1"/>
    <col min="51" max="51" width="0.6171875" style="2" customWidth="1"/>
    <col min="52" max="56" width="11.625" style="2" customWidth="1"/>
    <col min="57" max="57" width="0.6171875" style="2" customWidth="1"/>
    <col min="58" max="61" width="11.625" style="2" customWidth="1"/>
    <col min="62" max="63" width="12.625" style="2" customWidth="1"/>
    <col min="64" max="64" width="0.6171875" style="2" customWidth="1"/>
    <col min="65" max="68" width="11.625" style="2" customWidth="1"/>
    <col min="69" max="69" width="0.6171875" style="2" customWidth="1"/>
    <col min="70" max="79" width="11.625" style="2" customWidth="1"/>
    <col min="80" max="80" width="12.625" style="2" customWidth="1"/>
    <col min="81" max="91" width="11.625" style="2" customWidth="1"/>
    <col min="92" max="92" width="12.625" style="2" customWidth="1"/>
    <col min="93" max="97" width="11.625" style="2" customWidth="1"/>
    <col min="98" max="98" width="14.625" style="2" customWidth="1"/>
    <col min="99" max="99" width="11.625" style="2" customWidth="1"/>
    <col min="100" max="100" width="0.6171875" style="2" customWidth="1"/>
    <col min="101" max="105" width="11.625" style="2" customWidth="1"/>
    <col min="106" max="106" width="12.625" style="2" customWidth="1"/>
    <col min="107" max="107" width="0.6171875" style="2" customWidth="1"/>
    <col min="108" max="16384" width="11.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3" t="s">
        <v>110</v>
      </c>
    </row>
    <row r="4" ht="12.75" thickBot="1">
      <c r="A4" s="1" t="s">
        <v>89</v>
      </c>
    </row>
    <row r="5" spans="1:112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2:112" ht="12">
      <c r="B6" s="15" t="s">
        <v>3</v>
      </c>
      <c r="AB6" s="15" t="s">
        <v>3</v>
      </c>
      <c r="BC6" s="15" t="s">
        <v>3</v>
      </c>
      <c r="BF6" s="15" t="s">
        <v>4</v>
      </c>
      <c r="CF6" s="15" t="s">
        <v>4</v>
      </c>
      <c r="DH6" s="15" t="s">
        <v>4</v>
      </c>
    </row>
    <row r="7" spans="2:112" ht="1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1"/>
      <c r="BE7" s="22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</row>
    <row r="8" spans="2:93" ht="12">
      <c r="B8" s="1" t="s">
        <v>6</v>
      </c>
      <c r="AK8" s="1" t="s">
        <v>7</v>
      </c>
      <c r="BF8" s="1" t="s">
        <v>6</v>
      </c>
      <c r="CO8" s="1" t="s">
        <v>7</v>
      </c>
    </row>
    <row r="9" spans="2:93" ht="12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</row>
    <row r="10" spans="14:76" ht="12">
      <c r="N10" s="1" t="s">
        <v>8</v>
      </c>
      <c r="T10" s="1"/>
      <c r="BR10" s="1" t="s">
        <v>8</v>
      </c>
      <c r="BX10" s="1"/>
    </row>
    <row r="11" spans="2:87" ht="12">
      <c r="B11" s="1" t="s">
        <v>9</v>
      </c>
      <c r="I11" s="1" t="s">
        <v>10</v>
      </c>
      <c r="N11" s="20"/>
      <c r="O11" s="20"/>
      <c r="P11" s="20"/>
      <c r="Q11" s="20"/>
      <c r="R11" s="20"/>
      <c r="S11" s="20"/>
      <c r="T11" s="21"/>
      <c r="Y11" s="1" t="s">
        <v>11</v>
      </c>
      <c r="AE11" s="1" t="s">
        <v>12</v>
      </c>
      <c r="BF11" s="1" t="s">
        <v>9</v>
      </c>
      <c r="BM11" s="1" t="s">
        <v>10</v>
      </c>
      <c r="BR11" s="20"/>
      <c r="BS11" s="20"/>
      <c r="BT11" s="20"/>
      <c r="BU11" s="20"/>
      <c r="BV11" s="20"/>
      <c r="BW11" s="20"/>
      <c r="BX11" s="21"/>
      <c r="CC11" s="1" t="s">
        <v>11</v>
      </c>
      <c r="CI11" s="1" t="s">
        <v>12</v>
      </c>
    </row>
    <row r="12" spans="2:108" ht="12">
      <c r="B12" s="20"/>
      <c r="C12" s="20"/>
      <c r="D12" s="20"/>
      <c r="E12" s="20"/>
      <c r="F12" s="20"/>
      <c r="G12" s="21"/>
      <c r="H12" s="22"/>
      <c r="I12" s="20"/>
      <c r="J12" s="20"/>
      <c r="K12" s="20"/>
      <c r="L12" s="21"/>
      <c r="M12" s="1"/>
      <c r="U12" s="1" t="s">
        <v>13</v>
      </c>
      <c r="Y12" s="20"/>
      <c r="Z12" s="20"/>
      <c r="AA12" s="20"/>
      <c r="AB12" s="21"/>
      <c r="AE12" s="20"/>
      <c r="AF12" s="20"/>
      <c r="AG12" s="20"/>
      <c r="AH12" s="21"/>
      <c r="AZ12" s="2" t="s">
        <v>93</v>
      </c>
      <c r="BF12" s="20"/>
      <c r="BG12" s="20"/>
      <c r="BH12" s="20"/>
      <c r="BI12" s="20"/>
      <c r="BJ12" s="20"/>
      <c r="BK12" s="21"/>
      <c r="BL12" s="22"/>
      <c r="BM12" s="20"/>
      <c r="BN12" s="20"/>
      <c r="BO12" s="20"/>
      <c r="BP12" s="21"/>
      <c r="BQ12" s="1"/>
      <c r="BY12" s="1" t="s">
        <v>13</v>
      </c>
      <c r="CC12" s="20"/>
      <c r="CD12" s="20"/>
      <c r="CE12" s="20"/>
      <c r="CF12" s="21"/>
      <c r="CI12" s="20"/>
      <c r="CJ12" s="20"/>
      <c r="CK12" s="20"/>
      <c r="CL12" s="21"/>
      <c r="DD12" s="2" t="s">
        <v>93</v>
      </c>
    </row>
    <row r="13" spans="2:108" ht="12">
      <c r="B13" s="1" t="s">
        <v>14</v>
      </c>
      <c r="I13" s="1" t="s">
        <v>14</v>
      </c>
      <c r="O13" s="1" t="s">
        <v>13</v>
      </c>
      <c r="P13" s="1" t="s">
        <v>13</v>
      </c>
      <c r="Q13" s="1" t="s">
        <v>13</v>
      </c>
      <c r="R13" s="1" t="s">
        <v>13</v>
      </c>
      <c r="U13" s="1" t="s">
        <v>15</v>
      </c>
      <c r="Y13" s="1" t="s">
        <v>14</v>
      </c>
      <c r="AD13" s="1" t="s">
        <v>16</v>
      </c>
      <c r="AE13" s="1" t="s">
        <v>14</v>
      </c>
      <c r="AL13" s="1" t="s">
        <v>22</v>
      </c>
      <c r="AS13" s="1" t="s">
        <v>17</v>
      </c>
      <c r="AZ13" s="2" t="s">
        <v>109</v>
      </c>
      <c r="BF13" s="1" t="s">
        <v>14</v>
      </c>
      <c r="BM13" s="1" t="s">
        <v>14</v>
      </c>
      <c r="BS13" s="1" t="s">
        <v>13</v>
      </c>
      <c r="BT13" s="1" t="s">
        <v>13</v>
      </c>
      <c r="BU13" s="1" t="s">
        <v>13</v>
      </c>
      <c r="BV13" s="1" t="s">
        <v>13</v>
      </c>
      <c r="BY13" s="1" t="s">
        <v>15</v>
      </c>
      <c r="CC13" s="1" t="s">
        <v>14</v>
      </c>
      <c r="CH13" s="1" t="s">
        <v>16</v>
      </c>
      <c r="CI13" s="1" t="s">
        <v>14</v>
      </c>
      <c r="CP13" s="1" t="s">
        <v>22</v>
      </c>
      <c r="CW13" s="1" t="s">
        <v>17</v>
      </c>
      <c r="DD13" s="2" t="s">
        <v>109</v>
      </c>
    </row>
    <row r="14" spans="2:112" ht="12">
      <c r="B14" s="20"/>
      <c r="C14" s="20"/>
      <c r="D14" s="21"/>
      <c r="I14" s="20"/>
      <c r="J14" s="20"/>
      <c r="K14" s="20"/>
      <c r="L14" s="21"/>
      <c r="M14" s="1"/>
      <c r="O14" s="1" t="s">
        <v>18</v>
      </c>
      <c r="P14" s="1" t="s">
        <v>18</v>
      </c>
      <c r="Q14" s="1" t="s">
        <v>18</v>
      </c>
      <c r="R14" s="1" t="s">
        <v>19</v>
      </c>
      <c r="U14" s="1" t="s">
        <v>20</v>
      </c>
      <c r="Y14" s="20"/>
      <c r="Z14" s="20"/>
      <c r="AA14" s="20"/>
      <c r="AB14" s="21"/>
      <c r="AD14" s="1" t="s">
        <v>21</v>
      </c>
      <c r="AE14" s="20"/>
      <c r="AF14" s="20"/>
      <c r="AG14" s="20"/>
      <c r="AH14" s="21"/>
      <c r="AI14" s="1" t="s">
        <v>43</v>
      </c>
      <c r="AK14" s="1" t="s">
        <v>45</v>
      </c>
      <c r="AL14" s="1" t="s">
        <v>28</v>
      </c>
      <c r="AS14" s="20"/>
      <c r="AT14" s="20"/>
      <c r="AU14" s="20"/>
      <c r="AV14" s="20"/>
      <c r="AW14" s="20"/>
      <c r="AX14" s="21"/>
      <c r="AY14" s="1"/>
      <c r="AZ14" s="5" t="s">
        <v>2</v>
      </c>
      <c r="BA14" s="5" t="s">
        <v>2</v>
      </c>
      <c r="BB14" s="5" t="s">
        <v>2</v>
      </c>
      <c r="BC14" s="5" t="s">
        <v>2</v>
      </c>
      <c r="BD14" s="1" t="s">
        <v>5</v>
      </c>
      <c r="BE14" s="1"/>
      <c r="BF14" s="20"/>
      <c r="BG14" s="20"/>
      <c r="BH14" s="21"/>
      <c r="BM14" s="20"/>
      <c r="BN14" s="20"/>
      <c r="BO14" s="20"/>
      <c r="BP14" s="21"/>
      <c r="BQ14" s="1"/>
      <c r="BS14" s="1" t="s">
        <v>18</v>
      </c>
      <c r="BT14" s="1" t="s">
        <v>18</v>
      </c>
      <c r="BU14" s="1" t="s">
        <v>18</v>
      </c>
      <c r="BV14" s="1" t="s">
        <v>19</v>
      </c>
      <c r="BY14" s="1" t="s">
        <v>20</v>
      </c>
      <c r="CC14" s="20"/>
      <c r="CD14" s="20"/>
      <c r="CE14" s="20"/>
      <c r="CF14" s="21"/>
      <c r="CH14" s="1" t="s">
        <v>21</v>
      </c>
      <c r="CI14" s="20"/>
      <c r="CJ14" s="20"/>
      <c r="CK14" s="20"/>
      <c r="CL14" s="21"/>
      <c r="CM14" s="1" t="s">
        <v>43</v>
      </c>
      <c r="CO14" s="1" t="s">
        <v>45</v>
      </c>
      <c r="CP14" s="1" t="s">
        <v>28</v>
      </c>
      <c r="CW14" s="20"/>
      <c r="CX14" s="20"/>
      <c r="CY14" s="20"/>
      <c r="CZ14" s="20"/>
      <c r="DA14" s="20"/>
      <c r="DB14" s="21"/>
      <c r="DC14" s="1"/>
      <c r="DD14" s="20"/>
      <c r="DE14" s="20"/>
      <c r="DF14" s="20"/>
      <c r="DG14" s="20"/>
      <c r="DH14" s="21"/>
    </row>
    <row r="15" spans="2:101" ht="12">
      <c r="B15" s="1" t="s">
        <v>23</v>
      </c>
      <c r="F15" s="1" t="s">
        <v>24</v>
      </c>
      <c r="I15" s="1" t="s">
        <v>23</v>
      </c>
      <c r="N15" s="1" t="s">
        <v>25</v>
      </c>
      <c r="O15" s="1" t="s">
        <v>20</v>
      </c>
      <c r="P15" s="1" t="s">
        <v>20</v>
      </c>
      <c r="Q15" s="1" t="s">
        <v>20</v>
      </c>
      <c r="R15" s="1" t="s">
        <v>20</v>
      </c>
      <c r="U15" s="1" t="s">
        <v>26</v>
      </c>
      <c r="Y15" s="1" t="s">
        <v>23</v>
      </c>
      <c r="AD15" s="1" t="s">
        <v>27</v>
      </c>
      <c r="AE15" s="1" t="s">
        <v>23</v>
      </c>
      <c r="AI15" s="23" t="s">
        <v>107</v>
      </c>
      <c r="AK15" s="23" t="s">
        <v>107</v>
      </c>
      <c r="AL15" s="20"/>
      <c r="AM15" s="20"/>
      <c r="AN15" s="20"/>
      <c r="AO15" s="20"/>
      <c r="AP15" s="20"/>
      <c r="AQ15" s="21"/>
      <c r="AR15" s="1"/>
      <c r="AS15" s="1" t="s">
        <v>14</v>
      </c>
      <c r="BF15" s="1" t="s">
        <v>23</v>
      </c>
      <c r="BJ15" s="1" t="s">
        <v>24</v>
      </c>
      <c r="BM15" s="1" t="s">
        <v>23</v>
      </c>
      <c r="BR15" s="1" t="s">
        <v>25</v>
      </c>
      <c r="BS15" s="1" t="s">
        <v>20</v>
      </c>
      <c r="BT15" s="1" t="s">
        <v>20</v>
      </c>
      <c r="BU15" s="1" t="s">
        <v>20</v>
      </c>
      <c r="BV15" s="1" t="s">
        <v>20</v>
      </c>
      <c r="BY15" s="1" t="s">
        <v>26</v>
      </c>
      <c r="CC15" s="1" t="s">
        <v>23</v>
      </c>
      <c r="CH15" s="1" t="s">
        <v>27</v>
      </c>
      <c r="CI15" s="1" t="s">
        <v>23</v>
      </c>
      <c r="CM15" s="23" t="s">
        <v>107</v>
      </c>
      <c r="CO15" s="23" t="s">
        <v>107</v>
      </c>
      <c r="CP15" s="20"/>
      <c r="CQ15" s="20"/>
      <c r="CR15" s="20"/>
      <c r="CS15" s="20"/>
      <c r="CT15" s="20"/>
      <c r="CU15" s="21"/>
      <c r="CV15" s="1"/>
      <c r="CW15" s="1" t="s">
        <v>14</v>
      </c>
    </row>
    <row r="16" spans="2:112" ht="12">
      <c r="B16" s="1" t="s">
        <v>103</v>
      </c>
      <c r="D16" s="1" t="s">
        <v>30</v>
      </c>
      <c r="F16" s="1" t="s">
        <v>31</v>
      </c>
      <c r="I16" s="1" t="s">
        <v>29</v>
      </c>
      <c r="K16" s="1" t="s">
        <v>30</v>
      </c>
      <c r="L16" s="1" t="s">
        <v>32</v>
      </c>
      <c r="M16" s="1"/>
      <c r="N16" s="1" t="s">
        <v>33</v>
      </c>
      <c r="O16" s="1" t="s">
        <v>34</v>
      </c>
      <c r="P16" s="1" t="s">
        <v>35</v>
      </c>
      <c r="Q16" s="1" t="s">
        <v>36</v>
      </c>
      <c r="R16" s="1" t="s">
        <v>26</v>
      </c>
      <c r="U16" s="1" t="s">
        <v>37</v>
      </c>
      <c r="V16" s="1" t="s">
        <v>38</v>
      </c>
      <c r="W16" s="1" t="s">
        <v>39</v>
      </c>
      <c r="X16" s="1" t="s">
        <v>40</v>
      </c>
      <c r="Y16" s="1" t="s">
        <v>103</v>
      </c>
      <c r="AA16" s="1" t="s">
        <v>30</v>
      </c>
      <c r="AC16" s="1" t="s">
        <v>41</v>
      </c>
      <c r="AD16" s="1" t="s">
        <v>42</v>
      </c>
      <c r="AE16" s="1" t="s">
        <v>103</v>
      </c>
      <c r="AG16" s="1" t="s">
        <v>30</v>
      </c>
      <c r="AI16" s="2" t="s">
        <v>108</v>
      </c>
      <c r="AJ16" s="6" t="s">
        <v>44</v>
      </c>
      <c r="AK16" s="2" t="s">
        <v>108</v>
      </c>
      <c r="AM16" s="1" t="s">
        <v>90</v>
      </c>
      <c r="AN16" s="6" t="s">
        <v>67</v>
      </c>
      <c r="AO16" s="6" t="s">
        <v>68</v>
      </c>
      <c r="AS16" s="20"/>
      <c r="AT16" s="20"/>
      <c r="AU16" s="20"/>
      <c r="AV16" s="20"/>
      <c r="AW16" s="20"/>
      <c r="AX16" s="21"/>
      <c r="AY16" s="1"/>
      <c r="AZ16" s="1"/>
      <c r="BA16" s="1" t="s">
        <v>90</v>
      </c>
      <c r="BB16" s="1"/>
      <c r="BC16" s="1"/>
      <c r="BD16" s="1"/>
      <c r="BE16" s="1"/>
      <c r="BF16" s="1" t="s">
        <v>103</v>
      </c>
      <c r="BH16" s="1" t="s">
        <v>30</v>
      </c>
      <c r="BJ16" s="1" t="s">
        <v>31</v>
      </c>
      <c r="BM16" s="1" t="s">
        <v>103</v>
      </c>
      <c r="BO16" s="1" t="s">
        <v>30</v>
      </c>
      <c r="BP16" s="1" t="s">
        <v>32</v>
      </c>
      <c r="BQ16" s="1"/>
      <c r="BR16" s="1" t="s">
        <v>33</v>
      </c>
      <c r="BS16" s="1" t="s">
        <v>34</v>
      </c>
      <c r="BT16" s="1" t="s">
        <v>35</v>
      </c>
      <c r="BU16" s="1" t="s">
        <v>36</v>
      </c>
      <c r="BV16" s="1" t="s">
        <v>26</v>
      </c>
      <c r="BY16" s="1" t="s">
        <v>37</v>
      </c>
      <c r="BZ16" s="1" t="s">
        <v>38</v>
      </c>
      <c r="CA16" s="1" t="s">
        <v>39</v>
      </c>
      <c r="CB16" s="1" t="s">
        <v>40</v>
      </c>
      <c r="CC16" s="1" t="s">
        <v>29</v>
      </c>
      <c r="CE16" s="1" t="s">
        <v>30</v>
      </c>
      <c r="CG16" s="1" t="s">
        <v>41</v>
      </c>
      <c r="CH16" s="1" t="s">
        <v>42</v>
      </c>
      <c r="CI16" s="1" t="s">
        <v>29</v>
      </c>
      <c r="CK16" s="1" t="s">
        <v>30</v>
      </c>
      <c r="CM16" s="2" t="s">
        <v>108</v>
      </c>
      <c r="CN16" s="6" t="s">
        <v>44</v>
      </c>
      <c r="CO16" s="2" t="s">
        <v>108</v>
      </c>
      <c r="CQ16" s="1" t="s">
        <v>90</v>
      </c>
      <c r="CR16" s="6" t="s">
        <v>67</v>
      </c>
      <c r="CS16" s="6" t="s">
        <v>68</v>
      </c>
      <c r="CW16" s="20"/>
      <c r="CX16" s="20"/>
      <c r="CY16" s="20"/>
      <c r="CZ16" s="20"/>
      <c r="DA16" s="20"/>
      <c r="DB16" s="21"/>
      <c r="DC16" s="1"/>
      <c r="DD16" s="1"/>
      <c r="DE16" s="1" t="s">
        <v>90</v>
      </c>
      <c r="DF16" s="1"/>
      <c r="DG16" s="1"/>
      <c r="DH16" s="1"/>
    </row>
    <row r="17" spans="1:112" ht="12">
      <c r="A17" s="1" t="s">
        <v>46</v>
      </c>
      <c r="B17" s="1" t="s">
        <v>47</v>
      </c>
      <c r="C17" s="1" t="s">
        <v>48</v>
      </c>
      <c r="D17" s="1" t="s">
        <v>105</v>
      </c>
      <c r="E17" s="1" t="s">
        <v>49</v>
      </c>
      <c r="F17" s="1" t="s">
        <v>50</v>
      </c>
      <c r="G17" s="6" t="s">
        <v>32</v>
      </c>
      <c r="H17" s="6"/>
      <c r="I17" s="1" t="s">
        <v>47</v>
      </c>
      <c r="J17" s="1" t="s">
        <v>48</v>
      </c>
      <c r="K17" s="1" t="s">
        <v>105</v>
      </c>
      <c r="L17" s="6" t="s">
        <v>51</v>
      </c>
      <c r="M17" s="6"/>
      <c r="N17" s="1" t="s">
        <v>52</v>
      </c>
      <c r="O17" s="1" t="s">
        <v>53</v>
      </c>
      <c r="P17" s="1" t="s">
        <v>54</v>
      </c>
      <c r="Q17" s="1" t="s">
        <v>54</v>
      </c>
      <c r="R17" s="1" t="s">
        <v>55</v>
      </c>
      <c r="S17" s="1" t="s">
        <v>56</v>
      </c>
      <c r="T17" s="1" t="s">
        <v>32</v>
      </c>
      <c r="U17" s="1" t="s">
        <v>57</v>
      </c>
      <c r="V17" s="1" t="s">
        <v>58</v>
      </c>
      <c r="W17" s="1" t="s">
        <v>59</v>
      </c>
      <c r="X17" s="6" t="s">
        <v>60</v>
      </c>
      <c r="Y17" s="1" t="s">
        <v>47</v>
      </c>
      <c r="Z17" s="1" t="s">
        <v>48</v>
      </c>
      <c r="AA17" s="1" t="s">
        <v>105</v>
      </c>
      <c r="AB17" s="1" t="s">
        <v>32</v>
      </c>
      <c r="AC17" s="1" t="s">
        <v>61</v>
      </c>
      <c r="AD17" s="1" t="s">
        <v>62</v>
      </c>
      <c r="AE17" s="1" t="s">
        <v>47</v>
      </c>
      <c r="AF17" s="1" t="s">
        <v>48</v>
      </c>
      <c r="AG17" s="1" t="s">
        <v>105</v>
      </c>
      <c r="AH17" s="1" t="s">
        <v>32</v>
      </c>
      <c r="AI17" s="6" t="s">
        <v>63</v>
      </c>
      <c r="AJ17" s="6" t="s">
        <v>64</v>
      </c>
      <c r="AK17" s="6" t="s">
        <v>65</v>
      </c>
      <c r="AL17" s="1" t="s">
        <v>66</v>
      </c>
      <c r="AM17" s="2" t="s">
        <v>37</v>
      </c>
      <c r="AN17" s="18" t="s">
        <v>97</v>
      </c>
      <c r="AO17" s="18" t="s">
        <v>97</v>
      </c>
      <c r="AP17" s="6" t="s">
        <v>69</v>
      </c>
      <c r="AQ17" s="6" t="s">
        <v>32</v>
      </c>
      <c r="AR17" s="6"/>
      <c r="AS17" s="6" t="s">
        <v>70</v>
      </c>
      <c r="AT17" s="6" t="s">
        <v>71</v>
      </c>
      <c r="AU17" s="6" t="s">
        <v>72</v>
      </c>
      <c r="AV17" s="6" t="s">
        <v>73</v>
      </c>
      <c r="AW17" s="6" t="s">
        <v>74</v>
      </c>
      <c r="AX17" s="6" t="s">
        <v>32</v>
      </c>
      <c r="AY17" s="6"/>
      <c r="AZ17" s="6" t="s">
        <v>66</v>
      </c>
      <c r="BA17" s="1" t="s">
        <v>37</v>
      </c>
      <c r="BB17" s="6" t="s">
        <v>67</v>
      </c>
      <c r="BC17" s="6" t="s">
        <v>92</v>
      </c>
      <c r="BD17" s="6" t="s">
        <v>32</v>
      </c>
      <c r="BE17" s="6"/>
      <c r="BF17" s="1" t="s">
        <v>47</v>
      </c>
      <c r="BG17" s="1" t="s">
        <v>48</v>
      </c>
      <c r="BH17" s="1" t="s">
        <v>105</v>
      </c>
      <c r="BI17" s="1" t="s">
        <v>49</v>
      </c>
      <c r="BJ17" s="1" t="s">
        <v>50</v>
      </c>
      <c r="BK17" s="6" t="s">
        <v>32</v>
      </c>
      <c r="BL17" s="6"/>
      <c r="BM17" s="1" t="s">
        <v>47</v>
      </c>
      <c r="BN17" s="1" t="s">
        <v>48</v>
      </c>
      <c r="BO17" s="1" t="s">
        <v>105</v>
      </c>
      <c r="BP17" s="6" t="s">
        <v>51</v>
      </c>
      <c r="BQ17" s="6"/>
      <c r="BR17" s="1" t="s">
        <v>52</v>
      </c>
      <c r="BS17" s="1" t="s">
        <v>53</v>
      </c>
      <c r="BT17" s="1" t="s">
        <v>54</v>
      </c>
      <c r="BU17" s="1" t="s">
        <v>54</v>
      </c>
      <c r="BV17" s="1" t="s">
        <v>55</v>
      </c>
      <c r="BW17" s="1" t="s">
        <v>56</v>
      </c>
      <c r="BX17" s="1" t="s">
        <v>32</v>
      </c>
      <c r="BY17" s="1" t="s">
        <v>57</v>
      </c>
      <c r="BZ17" s="1" t="s">
        <v>58</v>
      </c>
      <c r="CA17" s="1" t="s">
        <v>59</v>
      </c>
      <c r="CB17" s="6" t="s">
        <v>60</v>
      </c>
      <c r="CC17" s="1" t="s">
        <v>47</v>
      </c>
      <c r="CD17" s="1" t="s">
        <v>48</v>
      </c>
      <c r="CE17" s="1" t="s">
        <v>105</v>
      </c>
      <c r="CF17" s="1" t="s">
        <v>32</v>
      </c>
      <c r="CG17" s="1" t="s">
        <v>61</v>
      </c>
      <c r="CH17" s="1" t="s">
        <v>62</v>
      </c>
      <c r="CI17" s="1" t="s">
        <v>47</v>
      </c>
      <c r="CJ17" s="1" t="s">
        <v>48</v>
      </c>
      <c r="CK17" s="1" t="s">
        <v>105</v>
      </c>
      <c r="CL17" s="1" t="s">
        <v>32</v>
      </c>
      <c r="CM17" s="6" t="s">
        <v>63</v>
      </c>
      <c r="CN17" s="6" t="s">
        <v>64</v>
      </c>
      <c r="CO17" s="6" t="s">
        <v>65</v>
      </c>
      <c r="CP17" s="1" t="s">
        <v>66</v>
      </c>
      <c r="CQ17" s="2" t="s">
        <v>37</v>
      </c>
      <c r="CR17" s="18" t="s">
        <v>97</v>
      </c>
      <c r="CS17" s="18" t="s">
        <v>97</v>
      </c>
      <c r="CT17" s="6" t="s">
        <v>69</v>
      </c>
      <c r="CU17" s="6" t="s">
        <v>32</v>
      </c>
      <c r="CV17" s="6"/>
      <c r="CW17" s="6" t="s">
        <v>70</v>
      </c>
      <c r="CX17" s="6" t="s">
        <v>71</v>
      </c>
      <c r="CY17" s="6" t="s">
        <v>72</v>
      </c>
      <c r="CZ17" s="6" t="s">
        <v>73</v>
      </c>
      <c r="DA17" s="6" t="s">
        <v>74</v>
      </c>
      <c r="DB17" s="6" t="s">
        <v>32</v>
      </c>
      <c r="DC17" s="6"/>
      <c r="DD17" s="6" t="s">
        <v>66</v>
      </c>
      <c r="DE17" s="1" t="s">
        <v>37</v>
      </c>
      <c r="DF17" s="6" t="s">
        <v>67</v>
      </c>
      <c r="DG17" s="6" t="s">
        <v>92</v>
      </c>
      <c r="DH17" s="6" t="s">
        <v>32</v>
      </c>
    </row>
    <row r="18" spans="1:112" ht="12.75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2">
      <c r="A19" s="8">
        <v>1987</v>
      </c>
      <c r="B19" s="6" t="s">
        <v>2</v>
      </c>
      <c r="C19" s="6" t="s">
        <v>2</v>
      </c>
      <c r="D19" s="6" t="s">
        <v>2</v>
      </c>
      <c r="E19" s="9">
        <v>7244304</v>
      </c>
      <c r="F19" s="9">
        <f>4440018+1588106</f>
        <v>6028124</v>
      </c>
      <c r="G19" s="10">
        <f aca="true" t="shared" si="0" ref="G19:G28">E19+F19</f>
        <v>13272428</v>
      </c>
      <c r="H19" s="10"/>
      <c r="I19" s="6" t="s">
        <v>2</v>
      </c>
      <c r="J19" s="6" t="s">
        <v>2</v>
      </c>
      <c r="K19" s="6" t="s">
        <v>2</v>
      </c>
      <c r="L19" s="10">
        <f aca="true" t="shared" si="1" ref="L19:L28">T19+U19+X19</f>
        <v>6709400</v>
      </c>
      <c r="M19" s="10"/>
      <c r="N19" s="9">
        <v>1655516</v>
      </c>
      <c r="O19" s="9">
        <v>5808</v>
      </c>
      <c r="P19" s="9">
        <v>285304</v>
      </c>
      <c r="Q19" s="9">
        <v>3439831</v>
      </c>
      <c r="R19" s="9">
        <v>641311</v>
      </c>
      <c r="S19" s="9">
        <v>91394</v>
      </c>
      <c r="T19" s="10">
        <f aca="true" t="shared" si="2" ref="T19:T28">SUM(N19:S19)</f>
        <v>6119164</v>
      </c>
      <c r="U19" s="9">
        <v>548473</v>
      </c>
      <c r="V19" s="9">
        <v>664362</v>
      </c>
      <c r="W19" s="9">
        <v>41105</v>
      </c>
      <c r="X19" s="9">
        <v>41763</v>
      </c>
      <c r="Y19" s="6" t="s">
        <v>2</v>
      </c>
      <c r="Z19" s="6" t="s">
        <v>2</v>
      </c>
      <c r="AA19" s="6" t="s">
        <v>2</v>
      </c>
      <c r="AB19" s="9">
        <f>48112+2770738+666935</f>
        <v>3485785</v>
      </c>
      <c r="AC19" s="9">
        <v>171023</v>
      </c>
      <c r="AD19" s="9">
        <f>588582+471883</f>
        <v>1060465</v>
      </c>
      <c r="AE19" s="6" t="s">
        <v>2</v>
      </c>
      <c r="AF19" s="6" t="s">
        <v>2</v>
      </c>
      <c r="AG19" s="6" t="s">
        <v>2</v>
      </c>
      <c r="AH19" s="10">
        <f aca="true" t="shared" si="3" ref="AH19:AH28">V19+W19+AC19+AD19</f>
        <v>1936955</v>
      </c>
      <c r="AI19" s="11" t="s">
        <v>75</v>
      </c>
      <c r="AJ19" s="10">
        <f aca="true" t="shared" si="4" ref="AJ19:AJ28">AD19+AC19+AB19+X19+W19+V19+U19+T19+G19</f>
        <v>25404568</v>
      </c>
      <c r="AK19" s="6" t="s">
        <v>75</v>
      </c>
      <c r="AL19" s="6" t="s">
        <v>2</v>
      </c>
      <c r="AM19" s="6" t="s">
        <v>2</v>
      </c>
      <c r="AN19" s="6" t="s">
        <v>2</v>
      </c>
      <c r="AO19" s="6" t="s">
        <v>2</v>
      </c>
      <c r="AP19" s="11" t="s">
        <v>75</v>
      </c>
      <c r="AQ19" s="6" t="s">
        <v>2</v>
      </c>
      <c r="AR19" s="6"/>
      <c r="AS19" s="9">
        <v>3938438</v>
      </c>
      <c r="AT19" s="9">
        <v>819146</v>
      </c>
      <c r="AU19" s="9">
        <v>11996630</v>
      </c>
      <c r="AV19" s="9">
        <v>6981245</v>
      </c>
      <c r="AW19" s="9">
        <v>1669109</v>
      </c>
      <c r="AX19" s="10">
        <f aca="true" t="shared" si="5" ref="AX19:AX26">SUM(AS19:AW19)</f>
        <v>25404568</v>
      </c>
      <c r="AY19" s="10"/>
      <c r="AZ19" s="12" t="s">
        <v>75</v>
      </c>
      <c r="BA19" s="12" t="s">
        <v>75</v>
      </c>
      <c r="BB19" s="12" t="s">
        <v>75</v>
      </c>
      <c r="BC19" s="12" t="s">
        <v>75</v>
      </c>
      <c r="BD19" s="12" t="s">
        <v>75</v>
      </c>
      <c r="BE19" s="12"/>
      <c r="BF19" s="6" t="s">
        <v>2</v>
      </c>
      <c r="BG19" s="6" t="s">
        <v>2</v>
      </c>
      <c r="BH19" s="6" t="s">
        <v>2</v>
      </c>
      <c r="BI19" s="9">
        <v>79348279</v>
      </c>
      <c r="BJ19" s="9">
        <f>18844966+16491569</f>
        <v>35336535</v>
      </c>
      <c r="BK19" s="10">
        <f aca="true" t="shared" si="6" ref="BK19:BK28">BI19+BJ19</f>
        <v>114684814</v>
      </c>
      <c r="BL19" s="10"/>
      <c r="BM19" s="6" t="s">
        <v>2</v>
      </c>
      <c r="BN19" s="6" t="s">
        <v>2</v>
      </c>
      <c r="BO19" s="6" t="s">
        <v>2</v>
      </c>
      <c r="BP19" s="10">
        <f aca="true" t="shared" si="7" ref="BP19:BP28">BX19+BY19+CB19</f>
        <v>35883318</v>
      </c>
      <c r="BQ19" s="10"/>
      <c r="BR19" s="9">
        <v>7406168</v>
      </c>
      <c r="BS19" s="9">
        <v>37944</v>
      </c>
      <c r="BT19" s="9">
        <v>1457750</v>
      </c>
      <c r="BU19" s="9">
        <v>19053219</v>
      </c>
      <c r="BV19" s="9">
        <v>4720727</v>
      </c>
      <c r="BW19" s="9">
        <v>311752</v>
      </c>
      <c r="BX19" s="10">
        <f aca="true" t="shared" si="8" ref="BX19:BX28">SUM(BR19:BW19)</f>
        <v>32987560</v>
      </c>
      <c r="BY19" s="9">
        <v>2573725</v>
      </c>
      <c r="BZ19" s="9">
        <v>10725262</v>
      </c>
      <c r="CA19" s="9">
        <v>974231</v>
      </c>
      <c r="CB19" s="9">
        <v>322033</v>
      </c>
      <c r="CC19" s="6" t="s">
        <v>2</v>
      </c>
      <c r="CD19" s="6" t="s">
        <v>2</v>
      </c>
      <c r="CE19" s="6" t="s">
        <v>2</v>
      </c>
      <c r="CF19" s="9">
        <f>431041+25017236+5890604</f>
        <v>31338881</v>
      </c>
      <c r="CG19" s="9">
        <v>1149042</v>
      </c>
      <c r="CH19" s="9">
        <f>3186896+1925473</f>
        <v>5112369</v>
      </c>
      <c r="CI19" s="6" t="s">
        <v>2</v>
      </c>
      <c r="CJ19" s="6" t="s">
        <v>2</v>
      </c>
      <c r="CK19" s="6" t="s">
        <v>2</v>
      </c>
      <c r="CL19" s="10">
        <f aca="true" t="shared" si="9" ref="CL19:CL28">BZ19+CA19+CG19+CH19</f>
        <v>17960904</v>
      </c>
      <c r="CM19" s="11" t="s">
        <v>75</v>
      </c>
      <c r="CN19" s="10">
        <f aca="true" t="shared" si="10" ref="CN19:CN28">CH19+CG19+CF19+CB19+CA19+BZ19+BY19+BX19+BK19</f>
        <v>199867917</v>
      </c>
      <c r="CO19" s="6" t="s">
        <v>75</v>
      </c>
      <c r="CP19" s="6" t="s">
        <v>2</v>
      </c>
      <c r="CQ19" s="6" t="s">
        <v>2</v>
      </c>
      <c r="CR19" s="6" t="s">
        <v>2</v>
      </c>
      <c r="CS19" s="6" t="s">
        <v>2</v>
      </c>
      <c r="CU19" s="6" t="s">
        <v>2</v>
      </c>
      <c r="CV19" s="6"/>
      <c r="CW19" s="9">
        <v>17297586</v>
      </c>
      <c r="CX19" s="9">
        <v>7609322</v>
      </c>
      <c r="CY19" s="9">
        <v>91125711</v>
      </c>
      <c r="CZ19" s="9">
        <v>76078394</v>
      </c>
      <c r="DA19" s="9">
        <v>7756904</v>
      </c>
      <c r="DB19" s="10">
        <f aca="true" t="shared" si="11" ref="DB19:DB26">SUM(CW19:DA19)</f>
        <v>199867917</v>
      </c>
      <c r="DC19" s="10"/>
      <c r="DD19" s="12" t="s">
        <v>75</v>
      </c>
      <c r="DE19" s="12" t="s">
        <v>75</v>
      </c>
      <c r="DF19" s="12" t="s">
        <v>75</v>
      </c>
      <c r="DG19" s="12" t="s">
        <v>75</v>
      </c>
      <c r="DH19" s="12" t="s">
        <v>75</v>
      </c>
    </row>
    <row r="20" spans="1:112" ht="12">
      <c r="A20" s="8">
        <v>1988</v>
      </c>
      <c r="B20" s="6" t="s">
        <v>2</v>
      </c>
      <c r="C20" s="6" t="s">
        <v>2</v>
      </c>
      <c r="D20" s="6" t="s">
        <v>2</v>
      </c>
      <c r="E20" s="9">
        <v>11093064</v>
      </c>
      <c r="F20" s="9">
        <f>5050529+1761041</f>
        <v>6811570</v>
      </c>
      <c r="G20" s="10">
        <f t="shared" si="0"/>
        <v>17904634</v>
      </c>
      <c r="H20" s="10"/>
      <c r="I20" s="6" t="s">
        <v>2</v>
      </c>
      <c r="J20" s="6" t="s">
        <v>2</v>
      </c>
      <c r="K20" s="6" t="s">
        <v>2</v>
      </c>
      <c r="L20" s="10">
        <f t="shared" si="1"/>
        <v>6779489</v>
      </c>
      <c r="M20" s="10"/>
      <c r="N20" s="9">
        <v>1650351</v>
      </c>
      <c r="O20" s="9">
        <v>22612</v>
      </c>
      <c r="P20" s="9">
        <v>235443</v>
      </c>
      <c r="Q20" s="9">
        <v>3644507</v>
      </c>
      <c r="R20" s="9">
        <v>699189</v>
      </c>
      <c r="S20" s="9">
        <v>180673</v>
      </c>
      <c r="T20" s="10">
        <f t="shared" si="2"/>
        <v>6432775</v>
      </c>
      <c r="U20" s="9">
        <v>277090</v>
      </c>
      <c r="V20" s="9">
        <v>841052</v>
      </c>
      <c r="W20" s="9">
        <v>95308</v>
      </c>
      <c r="X20" s="9">
        <v>69624</v>
      </c>
      <c r="Y20" s="6" t="s">
        <v>2</v>
      </c>
      <c r="Z20" s="6" t="s">
        <v>2</v>
      </c>
      <c r="AA20" s="6" t="s">
        <v>2</v>
      </c>
      <c r="AB20" s="9">
        <f>45510+2827675+847190</f>
        <v>3720375</v>
      </c>
      <c r="AC20" s="9">
        <v>197447</v>
      </c>
      <c r="AD20" s="9">
        <f>1130762+614631</f>
        <v>1745393</v>
      </c>
      <c r="AE20" s="6" t="s">
        <v>2</v>
      </c>
      <c r="AF20" s="6" t="s">
        <v>2</v>
      </c>
      <c r="AG20" s="6" t="s">
        <v>2</v>
      </c>
      <c r="AH20" s="10">
        <f t="shared" si="3"/>
        <v>2879200</v>
      </c>
      <c r="AI20" s="11" t="s">
        <v>75</v>
      </c>
      <c r="AJ20" s="10">
        <f t="shared" si="4"/>
        <v>31283698</v>
      </c>
      <c r="AK20" s="6" t="s">
        <v>75</v>
      </c>
      <c r="AL20" s="6" t="s">
        <v>2</v>
      </c>
      <c r="AM20" s="6" t="s">
        <v>2</v>
      </c>
      <c r="AN20" s="6" t="s">
        <v>2</v>
      </c>
      <c r="AO20" s="6" t="s">
        <v>2</v>
      </c>
      <c r="AP20" s="11" t="s">
        <v>75</v>
      </c>
      <c r="AQ20" s="6" t="s">
        <v>2</v>
      </c>
      <c r="AR20" s="6"/>
      <c r="AS20" s="9">
        <v>4210224</v>
      </c>
      <c r="AT20" s="9">
        <v>4153340</v>
      </c>
      <c r="AU20" s="9">
        <v>12992189</v>
      </c>
      <c r="AV20" s="9">
        <v>7916053</v>
      </c>
      <c r="AW20" s="9">
        <v>2011892</v>
      </c>
      <c r="AX20" s="10">
        <f t="shared" si="5"/>
        <v>31283698</v>
      </c>
      <c r="AY20" s="10"/>
      <c r="AZ20" s="12" t="s">
        <v>75</v>
      </c>
      <c r="BA20" s="12" t="s">
        <v>75</v>
      </c>
      <c r="BB20" s="12" t="s">
        <v>75</v>
      </c>
      <c r="BC20" s="12" t="s">
        <v>75</v>
      </c>
      <c r="BD20" s="12" t="s">
        <v>75</v>
      </c>
      <c r="BE20" s="12"/>
      <c r="BF20" s="6" t="s">
        <v>2</v>
      </c>
      <c r="BG20" s="6" t="s">
        <v>2</v>
      </c>
      <c r="BH20" s="6" t="s">
        <v>2</v>
      </c>
      <c r="BI20" s="9">
        <v>79532571</v>
      </c>
      <c r="BJ20" s="9">
        <f>20240192+16308742</f>
        <v>36548934</v>
      </c>
      <c r="BK20" s="10">
        <f t="shared" si="6"/>
        <v>116081505</v>
      </c>
      <c r="BL20" s="10"/>
      <c r="BM20" s="6" t="s">
        <v>2</v>
      </c>
      <c r="BN20" s="6" t="s">
        <v>2</v>
      </c>
      <c r="BO20" s="6" t="s">
        <v>2</v>
      </c>
      <c r="BP20" s="10">
        <f t="shared" si="7"/>
        <v>38284288</v>
      </c>
      <c r="BQ20" s="10"/>
      <c r="BR20" s="9">
        <v>9155887</v>
      </c>
      <c r="BS20" s="9">
        <v>222910</v>
      </c>
      <c r="BT20" s="9">
        <v>1577640</v>
      </c>
      <c r="BU20" s="9">
        <v>20137473</v>
      </c>
      <c r="BV20" s="9">
        <v>4979849</v>
      </c>
      <c r="BW20" s="9">
        <v>570093</v>
      </c>
      <c r="BX20" s="10">
        <f t="shared" si="8"/>
        <v>36643852</v>
      </c>
      <c r="BY20" s="9">
        <v>1164855</v>
      </c>
      <c r="BZ20" s="9">
        <v>12653902</v>
      </c>
      <c r="CA20" s="9">
        <v>1084883</v>
      </c>
      <c r="CB20" s="9">
        <v>475581</v>
      </c>
      <c r="CC20" s="6" t="s">
        <v>2</v>
      </c>
      <c r="CD20" s="6" t="s">
        <v>2</v>
      </c>
      <c r="CE20" s="6" t="s">
        <v>2</v>
      </c>
      <c r="CF20" s="9">
        <f>435466+23715449+6958891</f>
        <v>31109806</v>
      </c>
      <c r="CG20" s="9">
        <v>1241239</v>
      </c>
      <c r="CH20" s="9">
        <f>6575722+2133879</f>
        <v>8709601</v>
      </c>
      <c r="CI20" s="6" t="s">
        <v>2</v>
      </c>
      <c r="CJ20" s="6" t="s">
        <v>2</v>
      </c>
      <c r="CK20" s="6" t="s">
        <v>2</v>
      </c>
      <c r="CL20" s="10">
        <f t="shared" si="9"/>
        <v>23689625</v>
      </c>
      <c r="CM20" s="11" t="s">
        <v>75</v>
      </c>
      <c r="CN20" s="10">
        <f t="shared" si="10"/>
        <v>209165224</v>
      </c>
      <c r="CO20" s="6" t="s">
        <v>75</v>
      </c>
      <c r="CP20" s="6" t="s">
        <v>2</v>
      </c>
      <c r="CQ20" s="6" t="s">
        <v>2</v>
      </c>
      <c r="CR20" s="6" t="s">
        <v>2</v>
      </c>
      <c r="CS20" s="6" t="s">
        <v>2</v>
      </c>
      <c r="CU20" s="6" t="s">
        <v>2</v>
      </c>
      <c r="CV20" s="6"/>
      <c r="CW20" s="9">
        <v>20150552</v>
      </c>
      <c r="CX20" s="9">
        <v>11549256</v>
      </c>
      <c r="CY20" s="9">
        <v>96260000</v>
      </c>
      <c r="CZ20" s="9">
        <v>72312907</v>
      </c>
      <c r="DA20" s="9">
        <v>8892509</v>
      </c>
      <c r="DB20" s="10">
        <f t="shared" si="11"/>
        <v>209165224</v>
      </c>
      <c r="DC20" s="10"/>
      <c r="DD20" s="12" t="s">
        <v>75</v>
      </c>
      <c r="DE20" s="12" t="s">
        <v>75</v>
      </c>
      <c r="DF20" s="12" t="s">
        <v>75</v>
      </c>
      <c r="DG20" s="12" t="s">
        <v>75</v>
      </c>
      <c r="DH20" s="12" t="s">
        <v>75</v>
      </c>
    </row>
    <row r="21" spans="1:112" ht="12">
      <c r="A21" s="8">
        <v>1989</v>
      </c>
      <c r="B21" s="6" t="s">
        <v>2</v>
      </c>
      <c r="C21" s="6" t="s">
        <v>2</v>
      </c>
      <c r="D21" s="6" t="s">
        <v>2</v>
      </c>
      <c r="E21" s="9">
        <v>11726634</v>
      </c>
      <c r="F21" s="9">
        <f>4716384+2121097</f>
        <v>6837481</v>
      </c>
      <c r="G21" s="10">
        <f t="shared" si="0"/>
        <v>18564115</v>
      </c>
      <c r="H21" s="10"/>
      <c r="I21" s="6" t="s">
        <v>2</v>
      </c>
      <c r="J21" s="6" t="s">
        <v>2</v>
      </c>
      <c r="K21" s="6" t="s">
        <v>2</v>
      </c>
      <c r="L21" s="10">
        <f t="shared" si="1"/>
        <v>6567089</v>
      </c>
      <c r="M21" s="10"/>
      <c r="N21" s="9">
        <f>1473156+4120+2080</f>
        <v>1479356</v>
      </c>
      <c r="O21" s="9">
        <v>33914</v>
      </c>
      <c r="P21" s="9">
        <v>218632</v>
      </c>
      <c r="Q21" s="9">
        <v>3485444</v>
      </c>
      <c r="R21" s="9">
        <v>786482</v>
      </c>
      <c r="S21" s="9">
        <v>270184</v>
      </c>
      <c r="T21" s="10">
        <f t="shared" si="2"/>
        <v>6274012</v>
      </c>
      <c r="U21" s="9">
        <v>225657</v>
      </c>
      <c r="V21" s="9">
        <v>836829</v>
      </c>
      <c r="W21" s="9">
        <v>81323</v>
      </c>
      <c r="X21" s="9">
        <v>67420</v>
      </c>
      <c r="Y21" s="6" t="s">
        <v>2</v>
      </c>
      <c r="Z21" s="6" t="s">
        <v>2</v>
      </c>
      <c r="AA21" s="6" t="s">
        <v>2</v>
      </c>
      <c r="AB21" s="9">
        <f>46890+2529704+1009244</f>
        <v>3585838</v>
      </c>
      <c r="AC21" s="9">
        <v>155277</v>
      </c>
      <c r="AD21" s="9">
        <f>1138359+597832</f>
        <v>1736191</v>
      </c>
      <c r="AE21" s="6" t="s">
        <v>2</v>
      </c>
      <c r="AF21" s="6" t="s">
        <v>2</v>
      </c>
      <c r="AG21" s="6" t="s">
        <v>2</v>
      </c>
      <c r="AH21" s="10">
        <f t="shared" si="3"/>
        <v>2809620</v>
      </c>
      <c r="AI21" s="11" t="s">
        <v>75</v>
      </c>
      <c r="AJ21" s="10">
        <f t="shared" si="4"/>
        <v>31526662</v>
      </c>
      <c r="AK21" s="6" t="s">
        <v>75</v>
      </c>
      <c r="AL21" s="6" t="s">
        <v>2</v>
      </c>
      <c r="AM21" s="6" t="s">
        <v>2</v>
      </c>
      <c r="AN21" s="6" t="s">
        <v>2</v>
      </c>
      <c r="AO21" s="6" t="s">
        <v>2</v>
      </c>
      <c r="AP21" s="11" t="s">
        <v>75</v>
      </c>
      <c r="AQ21" s="6" t="s">
        <v>2</v>
      </c>
      <c r="AR21" s="6"/>
      <c r="AS21" s="9">
        <v>3959705</v>
      </c>
      <c r="AT21" s="9">
        <v>4758261</v>
      </c>
      <c r="AU21" s="9">
        <v>13587169</v>
      </c>
      <c r="AV21" s="9">
        <v>7407712</v>
      </c>
      <c r="AW21" s="9">
        <v>1813815</v>
      </c>
      <c r="AX21" s="10">
        <f t="shared" si="5"/>
        <v>31526662</v>
      </c>
      <c r="AY21" s="10"/>
      <c r="AZ21" s="12" t="s">
        <v>75</v>
      </c>
      <c r="BA21" s="12" t="s">
        <v>75</v>
      </c>
      <c r="BB21" s="12" t="s">
        <v>75</v>
      </c>
      <c r="BC21" s="12" t="s">
        <v>75</v>
      </c>
      <c r="BD21" s="12" t="s">
        <v>75</v>
      </c>
      <c r="BE21" s="12"/>
      <c r="BF21" s="6" t="s">
        <v>2</v>
      </c>
      <c r="BG21" s="6" t="s">
        <v>2</v>
      </c>
      <c r="BH21" s="6" t="s">
        <v>2</v>
      </c>
      <c r="BI21" s="9">
        <v>69659191</v>
      </c>
      <c r="BJ21" s="9">
        <f>17947255+18001841</f>
        <v>35949096</v>
      </c>
      <c r="BK21" s="10">
        <f t="shared" si="6"/>
        <v>105608287</v>
      </c>
      <c r="BL21" s="10"/>
      <c r="BM21" s="6" t="s">
        <v>2</v>
      </c>
      <c r="BN21" s="6" t="s">
        <v>2</v>
      </c>
      <c r="BO21" s="6" t="s">
        <v>2</v>
      </c>
      <c r="BP21" s="10">
        <f t="shared" si="7"/>
        <v>37640557</v>
      </c>
      <c r="BQ21" s="10"/>
      <c r="BR21" s="9">
        <v>9136736</v>
      </c>
      <c r="BS21" s="9">
        <v>190451</v>
      </c>
      <c r="BT21" s="9">
        <v>1267593</v>
      </c>
      <c r="BU21" s="9">
        <v>19344397</v>
      </c>
      <c r="BV21" s="9">
        <v>5189692</v>
      </c>
      <c r="BW21" s="9">
        <v>785431</v>
      </c>
      <c r="BX21" s="10">
        <f t="shared" si="8"/>
        <v>35914300</v>
      </c>
      <c r="BY21" s="9">
        <v>1129136</v>
      </c>
      <c r="BZ21" s="9">
        <v>12407309</v>
      </c>
      <c r="CA21" s="9">
        <v>1186516</v>
      </c>
      <c r="CB21" s="9">
        <v>597121</v>
      </c>
      <c r="CC21" s="6" t="s">
        <v>2</v>
      </c>
      <c r="CD21" s="6" t="s">
        <v>2</v>
      </c>
      <c r="CE21" s="6" t="s">
        <v>2</v>
      </c>
      <c r="CF21" s="9">
        <f>418077+20709344+7639058</f>
        <v>28766479</v>
      </c>
      <c r="CG21" s="9">
        <v>1062567</v>
      </c>
      <c r="CH21" s="9">
        <f>6752381+1938919</f>
        <v>8691300</v>
      </c>
      <c r="CI21" s="6" t="s">
        <v>2</v>
      </c>
      <c r="CJ21" s="6" t="s">
        <v>2</v>
      </c>
      <c r="CK21" s="6" t="s">
        <v>2</v>
      </c>
      <c r="CL21" s="10">
        <f t="shared" si="9"/>
        <v>23347692</v>
      </c>
      <c r="CM21" s="11" t="s">
        <v>75</v>
      </c>
      <c r="CN21" s="10">
        <f t="shared" si="10"/>
        <v>195363015</v>
      </c>
      <c r="CO21" s="6" t="s">
        <v>75</v>
      </c>
      <c r="CP21" s="6" t="s">
        <v>2</v>
      </c>
      <c r="CQ21" s="6" t="s">
        <v>2</v>
      </c>
      <c r="CR21" s="6" t="s">
        <v>2</v>
      </c>
      <c r="CS21" s="6" t="s">
        <v>2</v>
      </c>
      <c r="CU21" s="6" t="s">
        <v>2</v>
      </c>
      <c r="CV21" s="6"/>
      <c r="CW21" s="9">
        <v>20083084</v>
      </c>
      <c r="CX21" s="9">
        <v>11507317</v>
      </c>
      <c r="CY21" s="9">
        <v>92014147</v>
      </c>
      <c r="CZ21" s="9">
        <v>62325122</v>
      </c>
      <c r="DA21" s="9">
        <v>9433345</v>
      </c>
      <c r="DB21" s="10">
        <f t="shared" si="11"/>
        <v>195363015</v>
      </c>
      <c r="DC21" s="10"/>
      <c r="DD21" s="12" t="s">
        <v>75</v>
      </c>
      <c r="DE21" s="12" t="s">
        <v>75</v>
      </c>
      <c r="DF21" s="12" t="s">
        <v>75</v>
      </c>
      <c r="DG21" s="12" t="s">
        <v>75</v>
      </c>
      <c r="DH21" s="12" t="s">
        <v>75</v>
      </c>
    </row>
    <row r="22" spans="1:112" ht="12">
      <c r="A22" s="8">
        <v>1990</v>
      </c>
      <c r="B22" s="6" t="s">
        <v>2</v>
      </c>
      <c r="C22" s="6" t="s">
        <v>2</v>
      </c>
      <c r="D22" s="6" t="s">
        <v>2</v>
      </c>
      <c r="E22" s="9">
        <v>11343304</v>
      </c>
      <c r="F22" s="9">
        <f>4415571+2505551</f>
        <v>6921122</v>
      </c>
      <c r="G22" s="10">
        <f t="shared" si="0"/>
        <v>18264426</v>
      </c>
      <c r="H22" s="10"/>
      <c r="I22" s="6" t="s">
        <v>2</v>
      </c>
      <c r="J22" s="6" t="s">
        <v>2</v>
      </c>
      <c r="K22" s="6" t="s">
        <v>2</v>
      </c>
      <c r="L22" s="10">
        <f t="shared" si="1"/>
        <v>6585006</v>
      </c>
      <c r="M22" s="10"/>
      <c r="N22" s="9">
        <v>1528725</v>
      </c>
      <c r="O22" s="9">
        <v>33725</v>
      </c>
      <c r="P22" s="9">
        <v>199553</v>
      </c>
      <c r="Q22" s="9">
        <v>3618331</v>
      </c>
      <c r="R22" s="9">
        <v>685268</v>
      </c>
      <c r="S22" s="9">
        <v>172085</v>
      </c>
      <c r="T22" s="10">
        <f t="shared" si="2"/>
        <v>6237687</v>
      </c>
      <c r="U22" s="9">
        <v>287254</v>
      </c>
      <c r="V22" s="9">
        <v>869070</v>
      </c>
      <c r="W22" s="9">
        <v>123847</v>
      </c>
      <c r="X22" s="9">
        <v>60065</v>
      </c>
      <c r="Y22" s="6" t="s">
        <v>2</v>
      </c>
      <c r="Z22" s="6" t="s">
        <v>2</v>
      </c>
      <c r="AA22" s="6" t="s">
        <v>2</v>
      </c>
      <c r="AB22" s="9">
        <f>2384651+921930+49835</f>
        <v>3356416</v>
      </c>
      <c r="AC22" s="9">
        <v>180955</v>
      </c>
      <c r="AD22" s="9">
        <f>950231+613046</f>
        <v>1563277</v>
      </c>
      <c r="AE22" s="6" t="s">
        <v>2</v>
      </c>
      <c r="AF22" s="6" t="s">
        <v>2</v>
      </c>
      <c r="AG22" s="6" t="s">
        <v>2</v>
      </c>
      <c r="AH22" s="10">
        <f t="shared" si="3"/>
        <v>2737149</v>
      </c>
      <c r="AI22" s="11" t="s">
        <v>75</v>
      </c>
      <c r="AJ22" s="10">
        <f t="shared" si="4"/>
        <v>30942997</v>
      </c>
      <c r="AK22" s="6" t="s">
        <v>75</v>
      </c>
      <c r="AL22" s="6" t="s">
        <v>2</v>
      </c>
      <c r="AM22" s="6" t="s">
        <v>2</v>
      </c>
      <c r="AN22" s="6" t="s">
        <v>2</v>
      </c>
      <c r="AO22" s="6" t="s">
        <v>2</v>
      </c>
      <c r="AP22" s="11" t="s">
        <v>75</v>
      </c>
      <c r="AQ22" s="6" t="s">
        <v>2</v>
      </c>
      <c r="AR22" s="6"/>
      <c r="AS22" s="9">
        <v>2866014</v>
      </c>
      <c r="AT22" s="9">
        <v>5677578</v>
      </c>
      <c r="AU22" s="9">
        <v>11150635</v>
      </c>
      <c r="AV22" s="9">
        <v>9912679</v>
      </c>
      <c r="AW22" s="9">
        <v>1336091</v>
      </c>
      <c r="AX22" s="10">
        <f t="shared" si="5"/>
        <v>30942997</v>
      </c>
      <c r="AY22" s="10"/>
      <c r="AZ22" s="12" t="s">
        <v>75</v>
      </c>
      <c r="BA22" s="12" t="s">
        <v>75</v>
      </c>
      <c r="BB22" s="12" t="s">
        <v>75</v>
      </c>
      <c r="BC22" s="12" t="s">
        <v>75</v>
      </c>
      <c r="BD22" s="12" t="s">
        <v>75</v>
      </c>
      <c r="BE22" s="12"/>
      <c r="BF22" s="6" t="s">
        <v>2</v>
      </c>
      <c r="BG22" s="6" t="s">
        <v>2</v>
      </c>
      <c r="BH22" s="6" t="s">
        <v>2</v>
      </c>
      <c r="BI22" s="9">
        <v>69891302</v>
      </c>
      <c r="BJ22" s="9">
        <f>15508262+20721129</f>
        <v>36229391</v>
      </c>
      <c r="BK22" s="10">
        <f t="shared" si="6"/>
        <v>106120693</v>
      </c>
      <c r="BL22" s="10"/>
      <c r="BM22" s="6" t="s">
        <v>2</v>
      </c>
      <c r="BN22" s="6" t="s">
        <v>2</v>
      </c>
      <c r="BO22" s="6" t="s">
        <v>2</v>
      </c>
      <c r="BP22" s="10">
        <f t="shared" si="7"/>
        <v>36671426</v>
      </c>
      <c r="BQ22" s="10"/>
      <c r="BR22" s="9">
        <v>8908433</v>
      </c>
      <c r="BS22" s="9">
        <v>219546</v>
      </c>
      <c r="BT22" s="9">
        <v>1196283</v>
      </c>
      <c r="BU22" s="9">
        <v>18801893</v>
      </c>
      <c r="BV22" s="9">
        <v>4579926</v>
      </c>
      <c r="BW22" s="9">
        <v>913326</v>
      </c>
      <c r="BX22" s="10">
        <f t="shared" si="8"/>
        <v>34619407</v>
      </c>
      <c r="BY22" s="9">
        <v>1488588</v>
      </c>
      <c r="BZ22" s="9">
        <v>12853684</v>
      </c>
      <c r="CA22" s="9">
        <v>1364057</v>
      </c>
      <c r="CB22" s="9">
        <v>563431</v>
      </c>
      <c r="CC22" s="6" t="s">
        <v>2</v>
      </c>
      <c r="CD22" s="6" t="s">
        <v>2</v>
      </c>
      <c r="CE22" s="6" t="s">
        <v>2</v>
      </c>
      <c r="CF22" s="9">
        <f>433722+18596119+7641268</f>
        <v>26671109</v>
      </c>
      <c r="CG22" s="9">
        <v>880375</v>
      </c>
      <c r="CH22" s="9">
        <f>5945870+2001308</f>
        <v>7947178</v>
      </c>
      <c r="CI22" s="6" t="s">
        <v>2</v>
      </c>
      <c r="CJ22" s="6" t="s">
        <v>2</v>
      </c>
      <c r="CK22" s="6" t="s">
        <v>2</v>
      </c>
      <c r="CL22" s="10">
        <f t="shared" si="9"/>
        <v>23045294</v>
      </c>
      <c r="CM22" s="11" t="s">
        <v>75</v>
      </c>
      <c r="CN22" s="10">
        <f t="shared" si="10"/>
        <v>192508522</v>
      </c>
      <c r="CO22" s="6" t="s">
        <v>75</v>
      </c>
      <c r="CP22" s="6" t="s">
        <v>2</v>
      </c>
      <c r="CQ22" s="6" t="s">
        <v>2</v>
      </c>
      <c r="CR22" s="6" t="s">
        <v>2</v>
      </c>
      <c r="CS22" s="6" t="s">
        <v>2</v>
      </c>
      <c r="CU22" s="6" t="s">
        <v>2</v>
      </c>
      <c r="CV22" s="6"/>
      <c r="CW22" s="9">
        <v>16486869</v>
      </c>
      <c r="CX22" s="9">
        <v>13067737</v>
      </c>
      <c r="CY22" s="9">
        <v>77904772</v>
      </c>
      <c r="CZ22" s="9">
        <v>76671172</v>
      </c>
      <c r="DA22" s="9">
        <v>8377972</v>
      </c>
      <c r="DB22" s="10">
        <f t="shared" si="11"/>
        <v>192508522</v>
      </c>
      <c r="DC22" s="10"/>
      <c r="DD22" s="12" t="s">
        <v>75</v>
      </c>
      <c r="DE22" s="12" t="s">
        <v>75</v>
      </c>
      <c r="DF22" s="12" t="s">
        <v>75</v>
      </c>
      <c r="DG22" s="12" t="s">
        <v>75</v>
      </c>
      <c r="DH22" s="12" t="s">
        <v>75</v>
      </c>
    </row>
    <row r="23" spans="1:112" ht="12">
      <c r="A23" s="8">
        <v>1991</v>
      </c>
      <c r="B23" s="6" t="s">
        <v>2</v>
      </c>
      <c r="C23" s="6" t="s">
        <v>2</v>
      </c>
      <c r="D23" s="6" t="s">
        <v>2</v>
      </c>
      <c r="E23" s="9">
        <v>10263402</v>
      </c>
      <c r="F23" s="9">
        <f>4127642+1903490</f>
        <v>6031132</v>
      </c>
      <c r="G23" s="10">
        <f t="shared" si="0"/>
        <v>16294534</v>
      </c>
      <c r="H23" s="10"/>
      <c r="I23" s="6" t="s">
        <v>2</v>
      </c>
      <c r="J23" s="6" t="s">
        <v>2</v>
      </c>
      <c r="K23" s="6" t="s">
        <v>2</v>
      </c>
      <c r="L23" s="10">
        <f t="shared" si="1"/>
        <v>6044681</v>
      </c>
      <c r="M23" s="10"/>
      <c r="N23" s="9">
        <v>1382840</v>
      </c>
      <c r="O23" s="9">
        <v>54495</v>
      </c>
      <c r="P23" s="9">
        <v>109272</v>
      </c>
      <c r="Q23" s="9">
        <v>3457928</v>
      </c>
      <c r="R23" s="9">
        <v>716039</v>
      </c>
      <c r="S23" s="9">
        <v>113244</v>
      </c>
      <c r="T23" s="10">
        <f t="shared" si="2"/>
        <v>5833818</v>
      </c>
      <c r="U23" s="9">
        <v>189819</v>
      </c>
      <c r="V23" s="9">
        <v>719712</v>
      </c>
      <c r="W23" s="9">
        <v>110093</v>
      </c>
      <c r="X23" s="9">
        <v>21044</v>
      </c>
      <c r="Y23" s="6" t="s">
        <v>2</v>
      </c>
      <c r="Z23" s="6" t="s">
        <v>2</v>
      </c>
      <c r="AA23" s="6" t="s">
        <v>2</v>
      </c>
      <c r="AB23" s="9">
        <v>3288233</v>
      </c>
      <c r="AC23" s="9">
        <v>149175</v>
      </c>
      <c r="AD23" s="9">
        <f>832288+560193</f>
        <v>1392481</v>
      </c>
      <c r="AE23" s="6" t="s">
        <v>2</v>
      </c>
      <c r="AF23" s="6" t="s">
        <v>2</v>
      </c>
      <c r="AG23" s="6" t="s">
        <v>2</v>
      </c>
      <c r="AH23" s="10">
        <f t="shared" si="3"/>
        <v>2371461</v>
      </c>
      <c r="AI23" s="11" t="s">
        <v>75</v>
      </c>
      <c r="AJ23" s="10">
        <f t="shared" si="4"/>
        <v>27998909</v>
      </c>
      <c r="AK23" s="6" t="s">
        <v>75</v>
      </c>
      <c r="AL23" s="6" t="s">
        <v>2</v>
      </c>
      <c r="AM23" s="6" t="s">
        <v>2</v>
      </c>
      <c r="AN23" s="6" t="s">
        <v>2</v>
      </c>
      <c r="AO23" s="6" t="s">
        <v>2</v>
      </c>
      <c r="AP23" s="11" t="s">
        <v>75</v>
      </c>
      <c r="AQ23" s="6" t="s">
        <v>2</v>
      </c>
      <c r="AR23" s="6"/>
      <c r="AS23" s="9">
        <v>3751651</v>
      </c>
      <c r="AT23" s="9">
        <v>4038710</v>
      </c>
      <c r="AU23" s="9">
        <v>12314974</v>
      </c>
      <c r="AV23" s="9">
        <v>6272300</v>
      </c>
      <c r="AW23" s="9">
        <v>1621274</v>
      </c>
      <c r="AX23" s="10">
        <f t="shared" si="5"/>
        <v>27998909</v>
      </c>
      <c r="AY23" s="10"/>
      <c r="AZ23" s="12" t="s">
        <v>75</v>
      </c>
      <c r="BA23" s="12" t="s">
        <v>75</v>
      </c>
      <c r="BB23" s="12" t="s">
        <v>75</v>
      </c>
      <c r="BC23" s="12" t="s">
        <v>75</v>
      </c>
      <c r="BD23" s="12" t="s">
        <v>75</v>
      </c>
      <c r="BE23" s="12"/>
      <c r="BF23" s="6" t="s">
        <v>2</v>
      </c>
      <c r="BG23" s="6" t="s">
        <v>2</v>
      </c>
      <c r="BH23" s="6" t="s">
        <v>2</v>
      </c>
      <c r="BI23" s="9">
        <v>58831088</v>
      </c>
      <c r="BJ23" s="9">
        <f>14283987+16461785</f>
        <v>30745772</v>
      </c>
      <c r="BK23" s="10">
        <f t="shared" si="6"/>
        <v>89576860</v>
      </c>
      <c r="BL23" s="10"/>
      <c r="BM23" s="6" t="s">
        <v>2</v>
      </c>
      <c r="BN23" s="6" t="s">
        <v>2</v>
      </c>
      <c r="BO23" s="6" t="s">
        <v>2</v>
      </c>
      <c r="BP23" s="10">
        <f t="shared" si="7"/>
        <v>34402417</v>
      </c>
      <c r="BQ23" s="10"/>
      <c r="BR23" s="9">
        <v>7979797</v>
      </c>
      <c r="BS23" s="9">
        <v>241041</v>
      </c>
      <c r="BT23" s="9">
        <v>835090</v>
      </c>
      <c r="BU23" s="9">
        <v>18428942</v>
      </c>
      <c r="BV23" s="9">
        <v>4768051</v>
      </c>
      <c r="BW23" s="9">
        <v>935807</v>
      </c>
      <c r="BX23" s="10">
        <f t="shared" si="8"/>
        <v>33188728</v>
      </c>
      <c r="BY23" s="9">
        <v>967745</v>
      </c>
      <c r="BZ23" s="9">
        <v>12445777</v>
      </c>
      <c r="CA23" s="9">
        <v>1565678</v>
      </c>
      <c r="CB23" s="9">
        <v>245944</v>
      </c>
      <c r="CC23" s="6" t="s">
        <v>2</v>
      </c>
      <c r="CD23" s="6" t="s">
        <v>2</v>
      </c>
      <c r="CE23" s="6" t="s">
        <v>2</v>
      </c>
      <c r="CF23" s="9">
        <v>25959697</v>
      </c>
      <c r="CG23" s="9">
        <v>1197381</v>
      </c>
      <c r="CH23" s="9">
        <f>5078775+2091539</f>
        <v>7170314</v>
      </c>
      <c r="CI23" s="6" t="s">
        <v>2</v>
      </c>
      <c r="CJ23" s="6" t="s">
        <v>2</v>
      </c>
      <c r="CK23" s="6" t="s">
        <v>2</v>
      </c>
      <c r="CL23" s="10">
        <f t="shared" si="9"/>
        <v>22379150</v>
      </c>
      <c r="CM23" s="11" t="s">
        <v>75</v>
      </c>
      <c r="CN23" s="10">
        <f t="shared" si="10"/>
        <v>172318124</v>
      </c>
      <c r="CO23" s="6" t="s">
        <v>75</v>
      </c>
      <c r="CP23" s="6" t="s">
        <v>2</v>
      </c>
      <c r="CQ23" s="6" t="s">
        <v>2</v>
      </c>
      <c r="CR23" s="6" t="s">
        <v>2</v>
      </c>
      <c r="CS23" s="6" t="s">
        <v>2</v>
      </c>
      <c r="CU23" s="6" t="s">
        <v>2</v>
      </c>
      <c r="CV23" s="6"/>
      <c r="CW23" s="9">
        <v>21584479</v>
      </c>
      <c r="CX23" s="9">
        <v>8916081</v>
      </c>
      <c r="CY23" s="9">
        <v>80914195</v>
      </c>
      <c r="CZ23" s="9">
        <v>51836841</v>
      </c>
      <c r="DA23" s="9">
        <v>9066528</v>
      </c>
      <c r="DB23" s="10">
        <f t="shared" si="11"/>
        <v>172318124</v>
      </c>
      <c r="DC23" s="10"/>
      <c r="DD23" s="12" t="s">
        <v>75</v>
      </c>
      <c r="DE23" s="12" t="s">
        <v>75</v>
      </c>
      <c r="DF23" s="12" t="s">
        <v>75</v>
      </c>
      <c r="DG23" s="12" t="s">
        <v>75</v>
      </c>
      <c r="DH23" s="12" t="s">
        <v>75</v>
      </c>
    </row>
    <row r="24" spans="1:112" ht="12">
      <c r="A24" s="8">
        <v>1992</v>
      </c>
      <c r="B24" s="6" t="s">
        <v>2</v>
      </c>
      <c r="C24" s="6" t="s">
        <v>2</v>
      </c>
      <c r="D24" s="6" t="s">
        <v>2</v>
      </c>
      <c r="E24" s="9">
        <v>9326542</v>
      </c>
      <c r="F24" s="9">
        <f>4559902+1854352</f>
        <v>6414254</v>
      </c>
      <c r="G24" s="10">
        <f t="shared" si="0"/>
        <v>15740796</v>
      </c>
      <c r="H24" s="10"/>
      <c r="I24" s="6" t="s">
        <v>2</v>
      </c>
      <c r="J24" s="6" t="s">
        <v>2</v>
      </c>
      <c r="K24" s="6" t="s">
        <v>2</v>
      </c>
      <c r="L24" s="10">
        <f t="shared" si="1"/>
        <v>6489207</v>
      </c>
      <c r="M24" s="10"/>
      <c r="N24" s="9">
        <v>1279243</v>
      </c>
      <c r="O24" s="9">
        <v>121429</v>
      </c>
      <c r="P24" s="9">
        <v>106762</v>
      </c>
      <c r="Q24" s="9">
        <v>3696548</v>
      </c>
      <c r="R24" s="9">
        <v>964002</v>
      </c>
      <c r="S24" s="9">
        <v>105440</v>
      </c>
      <c r="T24" s="10">
        <f t="shared" si="2"/>
        <v>6273424</v>
      </c>
      <c r="U24" s="9">
        <v>197984</v>
      </c>
      <c r="V24" s="9">
        <v>576882</v>
      </c>
      <c r="W24" s="9">
        <v>86970</v>
      </c>
      <c r="X24" s="9">
        <v>17799</v>
      </c>
      <c r="Y24" s="6" t="s">
        <v>2</v>
      </c>
      <c r="Z24" s="6" t="s">
        <v>2</v>
      </c>
      <c r="AA24" s="6" t="s">
        <v>2</v>
      </c>
      <c r="AB24" s="9">
        <v>2997601</v>
      </c>
      <c r="AC24" s="9">
        <v>148763</v>
      </c>
      <c r="AD24" s="9">
        <f>906285+541577</f>
        <v>1447862</v>
      </c>
      <c r="AE24" s="6" t="s">
        <v>2</v>
      </c>
      <c r="AF24" s="6" t="s">
        <v>2</v>
      </c>
      <c r="AG24" s="6" t="s">
        <v>2</v>
      </c>
      <c r="AH24" s="10">
        <f t="shared" si="3"/>
        <v>2260477</v>
      </c>
      <c r="AI24" s="11" t="s">
        <v>75</v>
      </c>
      <c r="AJ24" s="10">
        <f t="shared" si="4"/>
        <v>27488081</v>
      </c>
      <c r="AK24" s="6" t="s">
        <v>75</v>
      </c>
      <c r="AL24" s="6" t="s">
        <v>2</v>
      </c>
      <c r="AM24" s="6" t="s">
        <v>2</v>
      </c>
      <c r="AN24" s="6" t="s">
        <v>2</v>
      </c>
      <c r="AO24" s="6" t="s">
        <v>2</v>
      </c>
      <c r="AP24" s="11" t="s">
        <v>75</v>
      </c>
      <c r="AQ24" s="6" t="s">
        <v>2</v>
      </c>
      <c r="AR24" s="6"/>
      <c r="AS24" s="9">
        <v>3731623</v>
      </c>
      <c r="AT24" s="9">
        <v>6656161</v>
      </c>
      <c r="AU24" s="9">
        <v>10284340</v>
      </c>
      <c r="AV24" s="9">
        <v>5664498</v>
      </c>
      <c r="AW24" s="9">
        <v>1151459</v>
      </c>
      <c r="AX24" s="10">
        <f t="shared" si="5"/>
        <v>27488081</v>
      </c>
      <c r="AY24" s="10"/>
      <c r="AZ24" s="12" t="s">
        <v>75</v>
      </c>
      <c r="BA24" s="12" t="s">
        <v>75</v>
      </c>
      <c r="BB24" s="12" t="s">
        <v>75</v>
      </c>
      <c r="BC24" s="12" t="s">
        <v>75</v>
      </c>
      <c r="BD24" s="12" t="s">
        <v>75</v>
      </c>
      <c r="BE24" s="12"/>
      <c r="BF24" s="6" t="s">
        <v>2</v>
      </c>
      <c r="BG24" s="6" t="s">
        <v>2</v>
      </c>
      <c r="BH24" s="6" t="s">
        <v>2</v>
      </c>
      <c r="BI24" s="9">
        <v>64329607</v>
      </c>
      <c r="BJ24" s="9">
        <f>14975190+15306305</f>
        <v>30281495</v>
      </c>
      <c r="BK24" s="10">
        <f t="shared" si="6"/>
        <v>94611102</v>
      </c>
      <c r="BL24" s="10"/>
      <c r="BM24" s="6" t="s">
        <v>2</v>
      </c>
      <c r="BN24" s="6" t="s">
        <v>2</v>
      </c>
      <c r="BO24" s="6" t="s">
        <v>2</v>
      </c>
      <c r="BP24" s="10">
        <f t="shared" si="7"/>
        <v>33692011</v>
      </c>
      <c r="BQ24" s="10"/>
      <c r="BR24" s="9">
        <v>7696360</v>
      </c>
      <c r="BS24" s="9">
        <v>533120</v>
      </c>
      <c r="BT24" s="9">
        <v>844720</v>
      </c>
      <c r="BU24" s="9">
        <v>16646451</v>
      </c>
      <c r="BV24" s="9">
        <v>6312808</v>
      </c>
      <c r="BW24" s="9">
        <v>574169</v>
      </c>
      <c r="BX24" s="10">
        <f t="shared" si="8"/>
        <v>32607628</v>
      </c>
      <c r="BY24" s="9">
        <v>868694</v>
      </c>
      <c r="BZ24" s="9">
        <v>10591088</v>
      </c>
      <c r="CA24" s="9">
        <v>1437670</v>
      </c>
      <c r="CB24" s="9">
        <v>215689</v>
      </c>
      <c r="CC24" s="6" t="s">
        <v>2</v>
      </c>
      <c r="CD24" s="6" t="s">
        <v>2</v>
      </c>
      <c r="CE24" s="6" t="s">
        <v>2</v>
      </c>
      <c r="CF24" s="9">
        <v>22464944</v>
      </c>
      <c r="CG24" s="9">
        <v>1138943</v>
      </c>
      <c r="CH24" s="9">
        <f>4350532+1882909</f>
        <v>6233441</v>
      </c>
      <c r="CI24" s="6" t="s">
        <v>2</v>
      </c>
      <c r="CJ24" s="6" t="s">
        <v>2</v>
      </c>
      <c r="CK24" s="6" t="s">
        <v>2</v>
      </c>
      <c r="CL24" s="10">
        <f t="shared" si="9"/>
        <v>19401142</v>
      </c>
      <c r="CM24" s="11" t="s">
        <v>75</v>
      </c>
      <c r="CN24" s="10">
        <f t="shared" si="10"/>
        <v>170169199</v>
      </c>
      <c r="CO24" s="6" t="s">
        <v>75</v>
      </c>
      <c r="CP24" s="6" t="s">
        <v>2</v>
      </c>
      <c r="CQ24" s="6" t="s">
        <v>2</v>
      </c>
      <c r="CR24" s="6" t="s">
        <v>2</v>
      </c>
      <c r="CS24" s="6" t="s">
        <v>2</v>
      </c>
      <c r="CU24" s="6" t="s">
        <v>2</v>
      </c>
      <c r="CV24" s="6"/>
      <c r="CW24" s="9">
        <v>19871616</v>
      </c>
      <c r="CX24" s="9">
        <v>19787167</v>
      </c>
      <c r="CY24" s="9">
        <v>63360431</v>
      </c>
      <c r="CZ24" s="9">
        <v>60268287</v>
      </c>
      <c r="DA24" s="9">
        <v>6881698</v>
      </c>
      <c r="DB24" s="10">
        <f t="shared" si="11"/>
        <v>170169199</v>
      </c>
      <c r="DC24" s="10"/>
      <c r="DD24" s="12" t="s">
        <v>75</v>
      </c>
      <c r="DE24" s="12" t="s">
        <v>75</v>
      </c>
      <c r="DF24" s="12" t="s">
        <v>75</v>
      </c>
      <c r="DG24" s="12" t="s">
        <v>75</v>
      </c>
      <c r="DH24" s="12" t="s">
        <v>75</v>
      </c>
    </row>
    <row r="25" spans="1:112" ht="12">
      <c r="A25" s="8">
        <v>1993</v>
      </c>
      <c r="B25" s="6" t="s">
        <v>2</v>
      </c>
      <c r="C25" s="6" t="s">
        <v>2</v>
      </c>
      <c r="D25" s="6" t="s">
        <v>2</v>
      </c>
      <c r="E25" s="9">
        <v>8120064</v>
      </c>
      <c r="F25" s="9">
        <f>4385157+2097520</f>
        <v>6482677</v>
      </c>
      <c r="G25" s="10">
        <f t="shared" si="0"/>
        <v>14602741</v>
      </c>
      <c r="H25" s="10"/>
      <c r="I25" s="6" t="s">
        <v>2</v>
      </c>
      <c r="J25" s="6" t="s">
        <v>2</v>
      </c>
      <c r="K25" s="6" t="s">
        <v>2</v>
      </c>
      <c r="L25" s="10">
        <f t="shared" si="1"/>
        <v>7068476</v>
      </c>
      <c r="M25" s="10"/>
      <c r="N25" s="9">
        <v>1190926</v>
      </c>
      <c r="O25" s="9">
        <v>54330</v>
      </c>
      <c r="P25" s="9">
        <v>126139</v>
      </c>
      <c r="Q25" s="9">
        <v>3971808</v>
      </c>
      <c r="R25" s="9">
        <v>1404792</v>
      </c>
      <c r="S25" s="9">
        <v>138177</v>
      </c>
      <c r="T25" s="10">
        <f t="shared" si="2"/>
        <v>6886172</v>
      </c>
      <c r="U25" s="9">
        <v>171149</v>
      </c>
      <c r="V25" s="9">
        <v>528414</v>
      </c>
      <c r="W25" s="9">
        <v>92180</v>
      </c>
      <c r="X25" s="9">
        <v>11155</v>
      </c>
      <c r="Y25" s="6" t="s">
        <v>2</v>
      </c>
      <c r="Z25" s="6" t="s">
        <v>2</v>
      </c>
      <c r="AA25" s="6" t="s">
        <v>2</v>
      </c>
      <c r="AB25" s="9">
        <v>3396594</v>
      </c>
      <c r="AC25" s="9">
        <v>115739</v>
      </c>
      <c r="AD25" s="9">
        <f>570629+540807</f>
        <v>1111436</v>
      </c>
      <c r="AE25" s="6" t="s">
        <v>2</v>
      </c>
      <c r="AF25" s="6" t="s">
        <v>2</v>
      </c>
      <c r="AG25" s="6" t="s">
        <v>2</v>
      </c>
      <c r="AH25" s="10">
        <f t="shared" si="3"/>
        <v>1847769</v>
      </c>
      <c r="AI25" s="11" t="s">
        <v>75</v>
      </c>
      <c r="AJ25" s="10">
        <f t="shared" si="4"/>
        <v>26915580</v>
      </c>
      <c r="AK25" s="6" t="s">
        <v>75</v>
      </c>
      <c r="AL25" s="6" t="s">
        <v>2</v>
      </c>
      <c r="AM25" s="6" t="s">
        <v>2</v>
      </c>
      <c r="AN25" s="6" t="s">
        <v>2</v>
      </c>
      <c r="AO25" s="6" t="s">
        <v>2</v>
      </c>
      <c r="AP25" s="11" t="s">
        <v>75</v>
      </c>
      <c r="AQ25" s="6" t="s">
        <v>2</v>
      </c>
      <c r="AR25" s="6"/>
      <c r="AS25" s="9">
        <v>3495427</v>
      </c>
      <c r="AT25" s="9">
        <v>5805638</v>
      </c>
      <c r="AU25" s="9">
        <v>11442122</v>
      </c>
      <c r="AV25" s="9">
        <v>5402629</v>
      </c>
      <c r="AW25" s="9">
        <v>769764</v>
      </c>
      <c r="AX25" s="10">
        <f t="shared" si="5"/>
        <v>26915580</v>
      </c>
      <c r="AY25" s="10"/>
      <c r="AZ25" s="12" t="s">
        <v>75</v>
      </c>
      <c r="BA25" s="12" t="s">
        <v>75</v>
      </c>
      <c r="BB25" s="12" t="s">
        <v>75</v>
      </c>
      <c r="BC25" s="12" t="s">
        <v>75</v>
      </c>
      <c r="BD25" s="12" t="s">
        <v>75</v>
      </c>
      <c r="BE25" s="12"/>
      <c r="BF25" s="6" t="s">
        <v>2</v>
      </c>
      <c r="BG25" s="6" t="s">
        <v>2</v>
      </c>
      <c r="BH25" s="6" t="s">
        <v>2</v>
      </c>
      <c r="BI25" s="9">
        <v>61234591</v>
      </c>
      <c r="BJ25" s="9">
        <f>15106520+18498696</f>
        <v>33605216</v>
      </c>
      <c r="BK25" s="10">
        <f t="shared" si="6"/>
        <v>94839807</v>
      </c>
      <c r="BL25" s="10"/>
      <c r="BM25" s="6" t="s">
        <v>2</v>
      </c>
      <c r="BN25" s="6" t="s">
        <v>2</v>
      </c>
      <c r="BO25" s="6" t="s">
        <v>2</v>
      </c>
      <c r="BP25" s="10">
        <f t="shared" si="7"/>
        <v>34870245</v>
      </c>
      <c r="BQ25" s="10"/>
      <c r="BR25" s="9">
        <v>6878173</v>
      </c>
      <c r="BS25" s="9">
        <v>163112</v>
      </c>
      <c r="BT25" s="9">
        <v>877332</v>
      </c>
      <c r="BU25" s="9">
        <v>17306204</v>
      </c>
      <c r="BV25" s="9">
        <v>7928409</v>
      </c>
      <c r="BW25" s="9">
        <v>595996</v>
      </c>
      <c r="BX25" s="10">
        <f t="shared" si="8"/>
        <v>33749226</v>
      </c>
      <c r="BY25" s="9">
        <v>849340</v>
      </c>
      <c r="BZ25" s="9">
        <v>10901963</v>
      </c>
      <c r="CA25" s="9">
        <v>1207135</v>
      </c>
      <c r="CB25" s="9">
        <v>271679</v>
      </c>
      <c r="CC25" s="6" t="s">
        <v>2</v>
      </c>
      <c r="CD25" s="6" t="s">
        <v>2</v>
      </c>
      <c r="CE25" s="6" t="s">
        <v>2</v>
      </c>
      <c r="CF25" s="9">
        <v>24468005</v>
      </c>
      <c r="CG25" s="9">
        <v>1000487</v>
      </c>
      <c r="CH25" s="9">
        <f>2362856+2012419</f>
        <v>4375275</v>
      </c>
      <c r="CI25" s="6" t="s">
        <v>2</v>
      </c>
      <c r="CJ25" s="6" t="s">
        <v>2</v>
      </c>
      <c r="CK25" s="6" t="s">
        <v>2</v>
      </c>
      <c r="CL25" s="10">
        <f t="shared" si="9"/>
        <v>17484860</v>
      </c>
      <c r="CM25" s="11" t="s">
        <v>75</v>
      </c>
      <c r="CN25" s="10">
        <f t="shared" si="10"/>
        <v>171662917</v>
      </c>
      <c r="CO25" s="6" t="s">
        <v>75</v>
      </c>
      <c r="CP25" s="6" t="s">
        <v>2</v>
      </c>
      <c r="CQ25" s="6" t="s">
        <v>2</v>
      </c>
      <c r="CR25" s="6" t="s">
        <v>2</v>
      </c>
      <c r="CS25" s="6" t="s">
        <v>2</v>
      </c>
      <c r="CU25" s="6" t="s">
        <v>2</v>
      </c>
      <c r="CV25" s="6"/>
      <c r="CW25" s="9">
        <v>19581559</v>
      </c>
      <c r="CX25" s="9">
        <v>16244800</v>
      </c>
      <c r="CY25" s="9">
        <v>72488197</v>
      </c>
      <c r="CZ25" s="9">
        <v>59274937</v>
      </c>
      <c r="DA25" s="9">
        <v>4073424</v>
      </c>
      <c r="DB25" s="10">
        <f t="shared" si="11"/>
        <v>171662917</v>
      </c>
      <c r="DC25" s="10"/>
      <c r="DD25" s="12" t="s">
        <v>75</v>
      </c>
      <c r="DE25" s="12" t="s">
        <v>75</v>
      </c>
      <c r="DF25" s="12" t="s">
        <v>75</v>
      </c>
      <c r="DG25" s="12" t="s">
        <v>75</v>
      </c>
      <c r="DH25" s="12" t="s">
        <v>75</v>
      </c>
    </row>
    <row r="26" spans="1:112" ht="12">
      <c r="A26" s="8">
        <v>1994</v>
      </c>
      <c r="B26" s="6" t="s">
        <v>2</v>
      </c>
      <c r="C26" s="6" t="s">
        <v>2</v>
      </c>
      <c r="D26" s="6" t="s">
        <v>2</v>
      </c>
      <c r="E26" s="9">
        <v>8227082</v>
      </c>
      <c r="F26" s="9">
        <f>4453116+1852987</f>
        <v>6306103</v>
      </c>
      <c r="G26" s="10">
        <f t="shared" si="0"/>
        <v>14533185</v>
      </c>
      <c r="H26" s="10"/>
      <c r="I26" s="6" t="s">
        <v>2</v>
      </c>
      <c r="J26" s="6" t="s">
        <v>2</v>
      </c>
      <c r="K26" s="6" t="s">
        <v>2</v>
      </c>
      <c r="L26" s="10">
        <f t="shared" si="1"/>
        <v>6506496</v>
      </c>
      <c r="M26" s="10"/>
      <c r="N26" s="9">
        <v>1278011</v>
      </c>
      <c r="O26" s="9">
        <v>74117</v>
      </c>
      <c r="P26" s="9">
        <v>131985</v>
      </c>
      <c r="Q26" s="9">
        <v>3355520</v>
      </c>
      <c r="R26" s="9">
        <v>1424195</v>
      </c>
      <c r="S26" s="9">
        <v>89291</v>
      </c>
      <c r="T26" s="10">
        <f t="shared" si="2"/>
        <v>6353119</v>
      </c>
      <c r="U26" s="9">
        <v>147054</v>
      </c>
      <c r="V26" s="9">
        <v>450473</v>
      </c>
      <c r="W26" s="9">
        <v>123426</v>
      </c>
      <c r="X26" s="9">
        <v>6323</v>
      </c>
      <c r="Y26" s="6" t="s">
        <v>2</v>
      </c>
      <c r="Z26" s="6" t="s">
        <v>2</v>
      </c>
      <c r="AA26" s="6" t="s">
        <v>2</v>
      </c>
      <c r="AB26" s="9">
        <v>3387572</v>
      </c>
      <c r="AC26" s="9">
        <v>88026</v>
      </c>
      <c r="AD26" s="9">
        <f>460847+449952</f>
        <v>910799</v>
      </c>
      <c r="AE26" s="6" t="s">
        <v>2</v>
      </c>
      <c r="AF26" s="6" t="s">
        <v>2</v>
      </c>
      <c r="AG26" s="6" t="s">
        <v>2</v>
      </c>
      <c r="AH26" s="10">
        <f t="shared" si="3"/>
        <v>1572724</v>
      </c>
      <c r="AI26" s="11" t="s">
        <v>75</v>
      </c>
      <c r="AJ26" s="10">
        <f t="shared" si="4"/>
        <v>25999977</v>
      </c>
      <c r="AK26" s="6" t="s">
        <v>75</v>
      </c>
      <c r="AL26" s="6" t="s">
        <v>2</v>
      </c>
      <c r="AM26" s="6" t="s">
        <v>2</v>
      </c>
      <c r="AN26" s="6" t="s">
        <v>2</v>
      </c>
      <c r="AO26" s="6" t="s">
        <v>2</v>
      </c>
      <c r="AP26" s="11" t="s">
        <v>75</v>
      </c>
      <c r="AQ26" s="6" t="s">
        <v>2</v>
      </c>
      <c r="AR26" s="6"/>
      <c r="AS26" s="9">
        <v>2978812</v>
      </c>
      <c r="AT26" s="9">
        <v>5452917</v>
      </c>
      <c r="AU26" s="9">
        <v>11921104</v>
      </c>
      <c r="AV26" s="9">
        <v>4393117</v>
      </c>
      <c r="AW26" s="9">
        <v>1254027</v>
      </c>
      <c r="AX26" s="10">
        <f t="shared" si="5"/>
        <v>25999977</v>
      </c>
      <c r="AY26" s="10"/>
      <c r="AZ26" s="12" t="s">
        <v>75</v>
      </c>
      <c r="BA26" s="12" t="s">
        <v>75</v>
      </c>
      <c r="BB26" s="12" t="s">
        <v>75</v>
      </c>
      <c r="BC26" s="12" t="s">
        <v>75</v>
      </c>
      <c r="BD26" s="12" t="s">
        <v>75</v>
      </c>
      <c r="BE26" s="12"/>
      <c r="BF26" s="6" t="s">
        <v>2</v>
      </c>
      <c r="BG26" s="6" t="s">
        <v>2</v>
      </c>
      <c r="BH26" s="6" t="s">
        <v>2</v>
      </c>
      <c r="BI26" s="9">
        <v>55112858</v>
      </c>
      <c r="BJ26" s="9">
        <f>14595373+13642099</f>
        <v>28237472</v>
      </c>
      <c r="BK26" s="10">
        <f t="shared" si="6"/>
        <v>83350330</v>
      </c>
      <c r="BL26" s="10"/>
      <c r="BM26" s="6" t="s">
        <v>2</v>
      </c>
      <c r="BN26" s="6" t="s">
        <v>2</v>
      </c>
      <c r="BO26" s="6" t="s">
        <v>2</v>
      </c>
      <c r="BP26" s="10">
        <f t="shared" si="7"/>
        <v>32440100</v>
      </c>
      <c r="BQ26" s="10"/>
      <c r="BR26" s="9">
        <v>6517165</v>
      </c>
      <c r="BS26" s="9">
        <v>316673</v>
      </c>
      <c r="BT26" s="9">
        <v>871581</v>
      </c>
      <c r="BU26" s="9">
        <v>15646418</v>
      </c>
      <c r="BV26" s="9">
        <v>7779243</v>
      </c>
      <c r="BW26" s="9">
        <v>442479</v>
      </c>
      <c r="BX26" s="10">
        <f t="shared" si="8"/>
        <v>31573559</v>
      </c>
      <c r="BY26" s="9">
        <v>695216</v>
      </c>
      <c r="BZ26" s="9">
        <v>10577062</v>
      </c>
      <c r="CA26" s="9">
        <v>1395860</v>
      </c>
      <c r="CB26" s="9">
        <v>171325</v>
      </c>
      <c r="CC26" s="6" t="s">
        <v>2</v>
      </c>
      <c r="CD26" s="6" t="s">
        <v>2</v>
      </c>
      <c r="CE26" s="6" t="s">
        <v>2</v>
      </c>
      <c r="CF26" s="9">
        <v>24916784</v>
      </c>
      <c r="CG26" s="9">
        <v>1070840</v>
      </c>
      <c r="CH26" s="9">
        <f>2249449+1980073</f>
        <v>4229522</v>
      </c>
      <c r="CI26" s="6" t="s">
        <v>2</v>
      </c>
      <c r="CJ26" s="6" t="s">
        <v>2</v>
      </c>
      <c r="CK26" s="6" t="s">
        <v>2</v>
      </c>
      <c r="CL26" s="10">
        <f t="shared" si="9"/>
        <v>17273284</v>
      </c>
      <c r="CM26" s="11" t="s">
        <v>75</v>
      </c>
      <c r="CN26" s="10">
        <f t="shared" si="10"/>
        <v>157980498</v>
      </c>
      <c r="CO26" s="6" t="s">
        <v>75</v>
      </c>
      <c r="CP26" s="6" t="s">
        <v>2</v>
      </c>
      <c r="CQ26" s="6" t="s">
        <v>2</v>
      </c>
      <c r="CR26" s="6" t="s">
        <v>2</v>
      </c>
      <c r="CS26" s="6" t="s">
        <v>2</v>
      </c>
      <c r="CU26" s="6" t="s">
        <v>2</v>
      </c>
      <c r="CV26" s="6"/>
      <c r="CW26" s="9">
        <v>18171864</v>
      </c>
      <c r="CX26" s="9">
        <v>16011196</v>
      </c>
      <c r="CY26" s="9">
        <v>70681042</v>
      </c>
      <c r="CZ26" s="9">
        <v>46775682</v>
      </c>
      <c r="DA26" s="9">
        <v>6340714</v>
      </c>
      <c r="DB26" s="10">
        <f t="shared" si="11"/>
        <v>157980498</v>
      </c>
      <c r="DC26" s="10"/>
      <c r="DD26" s="12" t="s">
        <v>75</v>
      </c>
      <c r="DE26" s="12" t="s">
        <v>75</v>
      </c>
      <c r="DF26" s="12" t="s">
        <v>75</v>
      </c>
      <c r="DG26" s="12" t="s">
        <v>75</v>
      </c>
      <c r="DH26" s="12" t="s">
        <v>75</v>
      </c>
    </row>
    <row r="27" spans="1:112" ht="12">
      <c r="A27" s="8">
        <v>1995</v>
      </c>
      <c r="B27" s="6" t="s">
        <v>2</v>
      </c>
      <c r="C27" s="6" t="s">
        <v>2</v>
      </c>
      <c r="D27" s="6" t="s">
        <v>2</v>
      </c>
      <c r="E27" s="9">
        <v>7783310</v>
      </c>
      <c r="F27" s="9">
        <f>4838086+1899459</f>
        <v>6737545</v>
      </c>
      <c r="G27" s="10">
        <f t="shared" si="0"/>
        <v>14520855</v>
      </c>
      <c r="H27" s="10"/>
      <c r="I27" s="6" t="s">
        <v>2</v>
      </c>
      <c r="J27" s="6" t="s">
        <v>2</v>
      </c>
      <c r="K27" s="6" t="s">
        <v>2</v>
      </c>
      <c r="L27" s="10">
        <f t="shared" si="1"/>
        <v>6958311</v>
      </c>
      <c r="M27" s="10"/>
      <c r="N27" s="9">
        <v>1434461</v>
      </c>
      <c r="O27" s="9">
        <v>62088</v>
      </c>
      <c r="P27" s="9">
        <v>119092</v>
      </c>
      <c r="Q27" s="9">
        <v>3609197</v>
      </c>
      <c r="R27" s="9">
        <v>1504639</v>
      </c>
      <c r="S27" s="9">
        <v>67318</v>
      </c>
      <c r="T27" s="10">
        <f t="shared" si="2"/>
        <v>6796795</v>
      </c>
      <c r="U27" s="9">
        <v>159987</v>
      </c>
      <c r="V27" s="9">
        <v>499693</v>
      </c>
      <c r="W27" s="9">
        <v>112996</v>
      </c>
      <c r="X27" s="9">
        <v>1529</v>
      </c>
      <c r="Y27" s="6" t="s">
        <v>2</v>
      </c>
      <c r="Z27" s="6" t="s">
        <v>2</v>
      </c>
      <c r="AA27" s="6" t="s">
        <v>2</v>
      </c>
      <c r="AB27" s="9">
        <v>3699948</v>
      </c>
      <c r="AC27" s="9">
        <v>128053</v>
      </c>
      <c r="AD27" s="9">
        <f>592019+502106</f>
        <v>1094125</v>
      </c>
      <c r="AE27" s="6" t="s">
        <v>2</v>
      </c>
      <c r="AF27" s="6" t="s">
        <v>2</v>
      </c>
      <c r="AG27" s="6" t="s">
        <v>2</v>
      </c>
      <c r="AH27" s="10">
        <f t="shared" si="3"/>
        <v>1834867</v>
      </c>
      <c r="AI27" s="11" t="s">
        <v>75</v>
      </c>
      <c r="AJ27" s="10">
        <f t="shared" si="4"/>
        <v>27013981</v>
      </c>
      <c r="AK27" s="6" t="s">
        <v>75</v>
      </c>
      <c r="AL27" s="9">
        <v>7034708</v>
      </c>
      <c r="AM27" s="9">
        <v>2148804</v>
      </c>
      <c r="AN27" s="9">
        <v>1253780</v>
      </c>
      <c r="AO27" s="9">
        <v>806511</v>
      </c>
      <c r="AP27" s="11" t="s">
        <v>75</v>
      </c>
      <c r="AQ27" s="10">
        <f>SUM(AL27:AO27)</f>
        <v>11243803</v>
      </c>
      <c r="AR27" s="10"/>
      <c r="AS27" s="12" t="s">
        <v>75</v>
      </c>
      <c r="AT27" s="12" t="s">
        <v>75</v>
      </c>
      <c r="AU27" s="12" t="s">
        <v>75</v>
      </c>
      <c r="AV27" s="12" t="s">
        <v>75</v>
      </c>
      <c r="AW27" s="12" t="s">
        <v>75</v>
      </c>
      <c r="AX27" s="12" t="s">
        <v>75</v>
      </c>
      <c r="AY27" s="10"/>
      <c r="AZ27" s="12" t="s">
        <v>75</v>
      </c>
      <c r="BA27" s="12" t="s">
        <v>75</v>
      </c>
      <c r="BB27" s="12" t="s">
        <v>75</v>
      </c>
      <c r="BC27" s="12" t="s">
        <v>75</v>
      </c>
      <c r="BD27" s="12" t="s">
        <v>75</v>
      </c>
      <c r="BE27" s="12"/>
      <c r="BF27" s="6" t="s">
        <v>2</v>
      </c>
      <c r="BG27" s="6" t="s">
        <v>2</v>
      </c>
      <c r="BH27" s="6" t="s">
        <v>2</v>
      </c>
      <c r="BI27" s="9">
        <v>53635698</v>
      </c>
      <c r="BJ27" s="9">
        <f>12338220+3954176+14221112</f>
        <v>30513508</v>
      </c>
      <c r="BK27" s="10">
        <f t="shared" si="6"/>
        <v>84149206</v>
      </c>
      <c r="BL27" s="10"/>
      <c r="BM27" s="6" t="s">
        <v>2</v>
      </c>
      <c r="BN27" s="6" t="s">
        <v>2</v>
      </c>
      <c r="BO27" s="6" t="s">
        <v>2</v>
      </c>
      <c r="BP27" s="10">
        <f t="shared" si="7"/>
        <v>36035600</v>
      </c>
      <c r="BQ27" s="10"/>
      <c r="BR27" s="9">
        <v>7486547</v>
      </c>
      <c r="BS27" s="9">
        <v>279812</v>
      </c>
      <c r="BT27" s="9">
        <v>874615</v>
      </c>
      <c r="BU27" s="9">
        <v>17595652</v>
      </c>
      <c r="BV27" s="9">
        <v>8337906</v>
      </c>
      <c r="BW27" s="9">
        <v>560757</v>
      </c>
      <c r="BX27" s="10">
        <f t="shared" si="8"/>
        <v>35135289</v>
      </c>
      <c r="BY27" s="9">
        <v>868010</v>
      </c>
      <c r="BZ27" s="9">
        <v>11056568</v>
      </c>
      <c r="CA27" s="9">
        <v>1232373</v>
      </c>
      <c r="CB27" s="9">
        <v>32301</v>
      </c>
      <c r="CC27" s="6" t="s">
        <v>2</v>
      </c>
      <c r="CD27" s="6" t="s">
        <v>2</v>
      </c>
      <c r="CE27" s="6" t="s">
        <v>2</v>
      </c>
      <c r="CF27" s="9">
        <v>27165405</v>
      </c>
      <c r="CG27" s="9">
        <v>1047818</v>
      </c>
      <c r="CH27" s="9">
        <f>2785711+2190851</f>
        <v>4976562</v>
      </c>
      <c r="CI27" s="6" t="s">
        <v>2</v>
      </c>
      <c r="CJ27" s="6" t="s">
        <v>2</v>
      </c>
      <c r="CK27" s="6" t="s">
        <v>2</v>
      </c>
      <c r="CL27" s="10">
        <f t="shared" si="9"/>
        <v>18313321</v>
      </c>
      <c r="CM27" s="11" t="s">
        <v>75</v>
      </c>
      <c r="CN27" s="10">
        <f t="shared" si="10"/>
        <v>165663532</v>
      </c>
      <c r="CO27" s="6" t="s">
        <v>75</v>
      </c>
      <c r="CP27" s="9">
        <v>46163335</v>
      </c>
      <c r="CQ27" s="9">
        <v>10706695</v>
      </c>
      <c r="CR27" s="9">
        <v>9551334</v>
      </c>
      <c r="CS27" s="9">
        <v>11846139</v>
      </c>
      <c r="CU27" s="10">
        <f>SUM(CP27:CS27)</f>
        <v>78267503</v>
      </c>
      <c r="CV27" s="10"/>
      <c r="CW27" s="12" t="s">
        <v>75</v>
      </c>
      <c r="CX27" s="12" t="s">
        <v>75</v>
      </c>
      <c r="CY27" s="12" t="s">
        <v>75</v>
      </c>
      <c r="CZ27" s="12" t="s">
        <v>75</v>
      </c>
      <c r="DA27" s="12" t="s">
        <v>75</v>
      </c>
      <c r="DB27" s="12" t="s">
        <v>75</v>
      </c>
      <c r="DC27" s="10"/>
      <c r="DD27" s="12" t="s">
        <v>75</v>
      </c>
      <c r="DE27" s="12" t="s">
        <v>75</v>
      </c>
      <c r="DF27" s="12" t="s">
        <v>75</v>
      </c>
      <c r="DG27" s="12" t="s">
        <v>75</v>
      </c>
      <c r="DH27" s="12" t="s">
        <v>75</v>
      </c>
    </row>
    <row r="28" spans="1:112" ht="12">
      <c r="A28" s="8">
        <v>1996</v>
      </c>
      <c r="B28" s="6" t="s">
        <v>2</v>
      </c>
      <c r="C28" s="6" t="s">
        <v>2</v>
      </c>
      <c r="D28" s="6" t="s">
        <v>2</v>
      </c>
      <c r="E28" s="9">
        <v>7208993</v>
      </c>
      <c r="F28" s="9">
        <f>4777431+1772283</f>
        <v>6549714</v>
      </c>
      <c r="G28" s="10">
        <f t="shared" si="0"/>
        <v>13758707</v>
      </c>
      <c r="H28" s="10"/>
      <c r="I28" s="6" t="s">
        <v>2</v>
      </c>
      <c r="J28" s="6" t="s">
        <v>2</v>
      </c>
      <c r="K28" s="6" t="s">
        <v>2</v>
      </c>
      <c r="L28" s="10">
        <f t="shared" si="1"/>
        <v>6602692</v>
      </c>
      <c r="M28" s="10"/>
      <c r="N28" s="9">
        <v>1410654</v>
      </c>
      <c r="O28" s="9">
        <v>40280</v>
      </c>
      <c r="P28" s="9">
        <v>115927</v>
      </c>
      <c r="Q28" s="9">
        <v>3362324</v>
      </c>
      <c r="R28" s="9">
        <v>1466186</v>
      </c>
      <c r="S28" s="9">
        <v>55913</v>
      </c>
      <c r="T28" s="10">
        <f t="shared" si="2"/>
        <v>6451284</v>
      </c>
      <c r="U28" s="9">
        <v>148639</v>
      </c>
      <c r="V28" s="9">
        <v>511775</v>
      </c>
      <c r="W28" s="9">
        <v>121047</v>
      </c>
      <c r="X28" s="9">
        <v>2769</v>
      </c>
      <c r="Y28" s="6" t="s">
        <v>2</v>
      </c>
      <c r="Z28" s="6" t="s">
        <v>2</v>
      </c>
      <c r="AA28" s="6" t="s">
        <v>2</v>
      </c>
      <c r="AB28" s="9">
        <v>4297147</v>
      </c>
      <c r="AC28" s="9">
        <v>142045</v>
      </c>
      <c r="AD28" s="9">
        <f>579829+552345</f>
        <v>1132174</v>
      </c>
      <c r="AE28" s="6" t="s">
        <v>2</v>
      </c>
      <c r="AF28" s="6" t="s">
        <v>2</v>
      </c>
      <c r="AG28" s="6" t="s">
        <v>2</v>
      </c>
      <c r="AH28" s="10">
        <f t="shared" si="3"/>
        <v>1907041</v>
      </c>
      <c r="AI28" s="11" t="s">
        <v>75</v>
      </c>
      <c r="AJ28" s="10">
        <f t="shared" si="4"/>
        <v>26565587</v>
      </c>
      <c r="AK28" s="6" t="s">
        <v>75</v>
      </c>
      <c r="AL28" s="9">
        <v>6670970</v>
      </c>
      <c r="AM28" s="9">
        <v>2103638</v>
      </c>
      <c r="AN28" s="9">
        <v>1522820</v>
      </c>
      <c r="AO28" s="9">
        <v>796963</v>
      </c>
      <c r="AP28" s="11" t="s">
        <v>75</v>
      </c>
      <c r="AQ28" s="10">
        <f>SUM(AL28:AO28)</f>
        <v>11094391</v>
      </c>
      <c r="AR28" s="10"/>
      <c r="AS28" s="12" t="s">
        <v>75</v>
      </c>
      <c r="AT28" s="12" t="s">
        <v>75</v>
      </c>
      <c r="AU28" s="12" t="s">
        <v>75</v>
      </c>
      <c r="AV28" s="12" t="s">
        <v>75</v>
      </c>
      <c r="AW28" s="12" t="s">
        <v>75</v>
      </c>
      <c r="AX28" s="12" t="s">
        <v>75</v>
      </c>
      <c r="AY28" s="10"/>
      <c r="AZ28" s="12" t="s">
        <v>75</v>
      </c>
      <c r="BA28" s="12" t="s">
        <v>75</v>
      </c>
      <c r="BB28" s="12" t="s">
        <v>75</v>
      </c>
      <c r="BC28" s="12" t="s">
        <v>75</v>
      </c>
      <c r="BD28" s="12" t="s">
        <v>75</v>
      </c>
      <c r="BE28" s="12"/>
      <c r="BF28" s="6" t="s">
        <v>2</v>
      </c>
      <c r="BG28" s="6" t="s">
        <v>2</v>
      </c>
      <c r="BH28" s="6" t="s">
        <v>2</v>
      </c>
      <c r="BI28" s="9">
        <v>52727370</v>
      </c>
      <c r="BJ28" s="9">
        <f>16109423+14064828</f>
        <v>30174251</v>
      </c>
      <c r="BK28" s="10">
        <f t="shared" si="6"/>
        <v>82901621</v>
      </c>
      <c r="BL28" s="10"/>
      <c r="BM28" s="6" t="s">
        <v>2</v>
      </c>
      <c r="BN28" s="6" t="s">
        <v>2</v>
      </c>
      <c r="BO28" s="6" t="s">
        <v>2</v>
      </c>
      <c r="BP28" s="10">
        <f t="shared" si="7"/>
        <v>33819396</v>
      </c>
      <c r="BQ28" s="10"/>
      <c r="BR28" s="9">
        <v>7109536</v>
      </c>
      <c r="BS28" s="9">
        <v>239823</v>
      </c>
      <c r="BT28" s="9">
        <v>862438</v>
      </c>
      <c r="BU28" s="9">
        <v>16475852</v>
      </c>
      <c r="BV28" s="9">
        <v>7783446</v>
      </c>
      <c r="BW28" s="9">
        <v>482897</v>
      </c>
      <c r="BX28" s="10">
        <f t="shared" si="8"/>
        <v>32953992</v>
      </c>
      <c r="BY28" s="9">
        <v>833710</v>
      </c>
      <c r="BZ28" s="9">
        <v>11741645</v>
      </c>
      <c r="CA28" s="9">
        <v>1456931</v>
      </c>
      <c r="CB28" s="9">
        <v>31694</v>
      </c>
      <c r="CC28" s="6" t="s">
        <v>2</v>
      </c>
      <c r="CD28" s="6" t="s">
        <v>2</v>
      </c>
      <c r="CE28" s="6" t="s">
        <v>2</v>
      </c>
      <c r="CF28" s="9">
        <v>28696370</v>
      </c>
      <c r="CG28" s="9">
        <v>1192675</v>
      </c>
      <c r="CH28" s="9">
        <f>2673238+2332144</f>
        <v>5005382</v>
      </c>
      <c r="CI28" s="6" t="s">
        <v>2</v>
      </c>
      <c r="CJ28" s="6" t="s">
        <v>2</v>
      </c>
      <c r="CK28" s="6" t="s">
        <v>2</v>
      </c>
      <c r="CL28" s="10">
        <f t="shared" si="9"/>
        <v>19396633</v>
      </c>
      <c r="CM28" s="11" t="s">
        <v>75</v>
      </c>
      <c r="CN28" s="10">
        <f t="shared" si="10"/>
        <v>164814020</v>
      </c>
      <c r="CO28" s="6" t="s">
        <v>75</v>
      </c>
      <c r="CP28" s="9">
        <v>43465253</v>
      </c>
      <c r="CQ28" s="9">
        <v>10270861</v>
      </c>
      <c r="CR28" s="9">
        <v>10392735</v>
      </c>
      <c r="CS28" s="9">
        <v>12338001</v>
      </c>
      <c r="CU28" s="10">
        <f>SUM(CP28:CS28)</f>
        <v>76466850</v>
      </c>
      <c r="CV28" s="10"/>
      <c r="CW28" s="12" t="s">
        <v>75</v>
      </c>
      <c r="CX28" s="12" t="s">
        <v>75</v>
      </c>
      <c r="CY28" s="12" t="s">
        <v>75</v>
      </c>
      <c r="CZ28" s="12" t="s">
        <v>75</v>
      </c>
      <c r="DA28" s="12" t="s">
        <v>75</v>
      </c>
      <c r="DB28" s="12" t="s">
        <v>75</v>
      </c>
      <c r="DC28" s="10"/>
      <c r="DD28" s="12" t="s">
        <v>75</v>
      </c>
      <c r="DE28" s="12" t="s">
        <v>75</v>
      </c>
      <c r="DF28" s="12" t="s">
        <v>75</v>
      </c>
      <c r="DG28" s="12" t="s">
        <v>75</v>
      </c>
      <c r="DH28" s="12" t="s">
        <v>75</v>
      </c>
    </row>
    <row r="29" spans="1:112" ht="12">
      <c r="A29" s="8">
        <v>1997</v>
      </c>
      <c r="B29" s="9">
        <v>67974</v>
      </c>
      <c r="C29" s="9">
        <v>1541583</v>
      </c>
      <c r="D29" s="9">
        <v>9428604</v>
      </c>
      <c r="E29" s="13" t="s">
        <v>2</v>
      </c>
      <c r="F29" s="13" t="s">
        <v>2</v>
      </c>
      <c r="G29" s="10">
        <f aca="true" t="shared" si="12" ref="G29:G42">B29+C29+D29</f>
        <v>11038161</v>
      </c>
      <c r="H29" s="10"/>
      <c r="I29" s="9">
        <v>1911685</v>
      </c>
      <c r="J29" s="9">
        <v>1103061</v>
      </c>
      <c r="K29" s="9">
        <v>5556113</v>
      </c>
      <c r="L29" s="10">
        <f aca="true" t="shared" si="13" ref="L29:L42">I29+J29+K29</f>
        <v>8570859</v>
      </c>
      <c r="M29" s="10"/>
      <c r="N29" s="13" t="s">
        <v>2</v>
      </c>
      <c r="O29" s="13" t="s">
        <v>2</v>
      </c>
      <c r="P29" s="13" t="s">
        <v>2</v>
      </c>
      <c r="Q29" s="13" t="s">
        <v>2</v>
      </c>
      <c r="R29" s="13" t="s">
        <v>2</v>
      </c>
      <c r="S29" s="13" t="s">
        <v>2</v>
      </c>
      <c r="T29" s="13" t="s">
        <v>2</v>
      </c>
      <c r="U29" s="13" t="s">
        <v>2</v>
      </c>
      <c r="V29" s="13" t="s">
        <v>2</v>
      </c>
      <c r="W29" s="13" t="s">
        <v>2</v>
      </c>
      <c r="X29" s="13" t="s">
        <v>2</v>
      </c>
      <c r="Y29" s="9">
        <v>140610</v>
      </c>
      <c r="Z29" s="9">
        <v>512756</v>
      </c>
      <c r="AA29" s="9">
        <v>2879374</v>
      </c>
      <c r="AB29" s="10">
        <f aca="true" t="shared" si="14" ref="AB29:AB42">Y29+Z29+AA29</f>
        <v>3532740</v>
      </c>
      <c r="AC29" s="13" t="s">
        <v>2</v>
      </c>
      <c r="AD29" s="13" t="s">
        <v>2</v>
      </c>
      <c r="AE29" s="9">
        <v>321400</v>
      </c>
      <c r="AF29" s="9">
        <v>234710</v>
      </c>
      <c r="AG29" s="9">
        <v>555436</v>
      </c>
      <c r="AH29" s="10">
        <f aca="true" t="shared" si="15" ref="AH29:AH42">AE29+AF29+AG29</f>
        <v>1111546</v>
      </c>
      <c r="AI29" s="11" t="s">
        <v>75</v>
      </c>
      <c r="AJ29" s="10">
        <f>AH29+AB29+L29+G29</f>
        <v>24253306</v>
      </c>
      <c r="AK29" s="6" t="s">
        <v>75</v>
      </c>
      <c r="AL29" s="9">
        <v>6433776</v>
      </c>
      <c r="AM29" s="9">
        <v>2555601</v>
      </c>
      <c r="AN29" s="9">
        <v>1256701</v>
      </c>
      <c r="AO29" s="9">
        <v>605776</v>
      </c>
      <c r="AP29" s="11" t="s">
        <v>75</v>
      </c>
      <c r="AQ29" s="10">
        <f>SUM(AL29:AO29)</f>
        <v>10851854</v>
      </c>
      <c r="AR29" s="10"/>
      <c r="AS29" s="12" t="s">
        <v>75</v>
      </c>
      <c r="AT29" s="12" t="s">
        <v>75</v>
      </c>
      <c r="AU29" s="12" t="s">
        <v>75</v>
      </c>
      <c r="AV29" s="12" t="s">
        <v>75</v>
      </c>
      <c r="AW29" s="12" t="s">
        <v>75</v>
      </c>
      <c r="AX29" s="12" t="s">
        <v>75</v>
      </c>
      <c r="AY29" s="10"/>
      <c r="AZ29" s="12" t="s">
        <v>75</v>
      </c>
      <c r="BA29" s="12" t="s">
        <v>75</v>
      </c>
      <c r="BB29" s="12" t="s">
        <v>75</v>
      </c>
      <c r="BC29" s="12" t="s">
        <v>75</v>
      </c>
      <c r="BD29" s="12" t="s">
        <v>75</v>
      </c>
      <c r="BE29" s="12"/>
      <c r="BF29" s="9">
        <v>419585</v>
      </c>
      <c r="BG29" s="9">
        <v>6319319</v>
      </c>
      <c r="BH29" s="9">
        <v>77710850</v>
      </c>
      <c r="BI29" s="13" t="s">
        <v>2</v>
      </c>
      <c r="BJ29" s="13" t="s">
        <v>2</v>
      </c>
      <c r="BK29" s="10">
        <f aca="true" t="shared" si="16" ref="BK29:BK42">BF29+BG29+BH29</f>
        <v>84449754</v>
      </c>
      <c r="BL29" s="10"/>
      <c r="BM29" s="9">
        <v>9718205</v>
      </c>
      <c r="BN29" s="9">
        <v>5451437</v>
      </c>
      <c r="BO29" s="9">
        <v>23991567</v>
      </c>
      <c r="BP29" s="10">
        <f aca="true" t="shared" si="17" ref="BP29:BP42">BM29+BN29+BO29</f>
        <v>39161209</v>
      </c>
      <c r="BQ29" s="10"/>
      <c r="BR29" s="13" t="s">
        <v>2</v>
      </c>
      <c r="BS29" s="13" t="s">
        <v>2</v>
      </c>
      <c r="BT29" s="13" t="s">
        <v>2</v>
      </c>
      <c r="BU29" s="13" t="s">
        <v>2</v>
      </c>
      <c r="BV29" s="13" t="s">
        <v>2</v>
      </c>
      <c r="BW29" s="13" t="s">
        <v>2</v>
      </c>
      <c r="BX29" s="13" t="s">
        <v>2</v>
      </c>
      <c r="BY29" s="13" t="s">
        <v>2</v>
      </c>
      <c r="BZ29" s="13" t="s">
        <v>2</v>
      </c>
      <c r="CA29" s="13" t="s">
        <v>2</v>
      </c>
      <c r="CB29" s="13" t="s">
        <v>2</v>
      </c>
      <c r="CC29" s="9">
        <v>1386506</v>
      </c>
      <c r="CD29" s="9">
        <v>6923458</v>
      </c>
      <c r="CE29" s="9">
        <v>20579370</v>
      </c>
      <c r="CF29" s="10">
        <f aca="true" t="shared" si="18" ref="CF29:CF42">CC29+CD29+CE29</f>
        <v>28889334</v>
      </c>
      <c r="CG29" s="13" t="s">
        <v>2</v>
      </c>
      <c r="CH29" s="13" t="s">
        <v>2</v>
      </c>
      <c r="CI29" s="9">
        <v>6332206</v>
      </c>
      <c r="CJ29" s="9">
        <v>2929420</v>
      </c>
      <c r="CK29" s="9">
        <v>5327693</v>
      </c>
      <c r="CL29" s="10">
        <f aca="true" t="shared" si="19" ref="CL29:CL42">CI29+CJ29+CK29</f>
        <v>14589319</v>
      </c>
      <c r="CM29" s="11" t="s">
        <v>75</v>
      </c>
      <c r="CN29" s="10">
        <f>CL29+CF29+BP29+BK29</f>
        <v>167089616</v>
      </c>
      <c r="CO29" s="6" t="s">
        <v>75</v>
      </c>
      <c r="CP29" s="9">
        <v>52637528</v>
      </c>
      <c r="CQ29" s="9">
        <v>11933655</v>
      </c>
      <c r="CR29" s="9">
        <v>10536137</v>
      </c>
      <c r="CS29" s="9">
        <v>9690723</v>
      </c>
      <c r="CU29" s="10">
        <f>SUM(CP29:CS29)</f>
        <v>84798043</v>
      </c>
      <c r="CV29" s="10"/>
      <c r="CW29" s="12" t="s">
        <v>75</v>
      </c>
      <c r="CX29" s="12" t="s">
        <v>75</v>
      </c>
      <c r="CY29" s="12" t="s">
        <v>75</v>
      </c>
      <c r="CZ29" s="12" t="s">
        <v>75</v>
      </c>
      <c r="DA29" s="12" t="s">
        <v>75</v>
      </c>
      <c r="DB29" s="12" t="s">
        <v>75</v>
      </c>
      <c r="DC29" s="10"/>
      <c r="DD29" s="12" t="s">
        <v>75</v>
      </c>
      <c r="DE29" s="12" t="s">
        <v>75</v>
      </c>
      <c r="DF29" s="12" t="s">
        <v>75</v>
      </c>
      <c r="DG29" s="12" t="s">
        <v>75</v>
      </c>
      <c r="DH29" s="12" t="s">
        <v>75</v>
      </c>
    </row>
    <row r="30" spans="1:112" ht="12">
      <c r="A30" s="8">
        <v>1998</v>
      </c>
      <c r="B30" s="9">
        <v>68310</v>
      </c>
      <c r="C30" s="9">
        <v>1251932</v>
      </c>
      <c r="D30" s="9">
        <v>10116353</v>
      </c>
      <c r="E30" s="13" t="s">
        <v>2</v>
      </c>
      <c r="F30" s="13" t="s">
        <v>2</v>
      </c>
      <c r="G30" s="10">
        <f t="shared" si="12"/>
        <v>11436595</v>
      </c>
      <c r="H30" s="10"/>
      <c r="I30" s="9">
        <v>1954513</v>
      </c>
      <c r="J30" s="9">
        <v>955701</v>
      </c>
      <c r="K30" s="9">
        <v>6174765</v>
      </c>
      <c r="L30" s="10">
        <f t="shared" si="13"/>
        <v>9084979</v>
      </c>
      <c r="M30" s="10"/>
      <c r="N30" s="13" t="s">
        <v>2</v>
      </c>
      <c r="O30" s="13" t="s">
        <v>2</v>
      </c>
      <c r="P30" s="13" t="s">
        <v>2</v>
      </c>
      <c r="Q30" s="13" t="s">
        <v>2</v>
      </c>
      <c r="R30" s="13" t="s">
        <v>2</v>
      </c>
      <c r="S30" s="13" t="s">
        <v>2</v>
      </c>
      <c r="T30" s="13" t="s">
        <v>2</v>
      </c>
      <c r="U30" s="13" t="s">
        <v>2</v>
      </c>
      <c r="V30" s="13" t="s">
        <v>2</v>
      </c>
      <c r="W30" s="13" t="s">
        <v>2</v>
      </c>
      <c r="X30" s="13" t="s">
        <v>2</v>
      </c>
      <c r="Y30" s="9">
        <v>127871</v>
      </c>
      <c r="Z30" s="9">
        <v>543316</v>
      </c>
      <c r="AA30" s="9">
        <v>3091361</v>
      </c>
      <c r="AB30" s="10">
        <f t="shared" si="14"/>
        <v>3762548</v>
      </c>
      <c r="AC30" s="13" t="s">
        <v>2</v>
      </c>
      <c r="AD30" s="13" t="s">
        <v>2</v>
      </c>
      <c r="AE30" s="9">
        <v>275965</v>
      </c>
      <c r="AF30" s="9">
        <v>234702</v>
      </c>
      <c r="AG30" s="9">
        <v>493552</v>
      </c>
      <c r="AH30" s="10">
        <f t="shared" si="15"/>
        <v>1004219</v>
      </c>
      <c r="AI30" s="11" t="s">
        <v>75</v>
      </c>
      <c r="AJ30" s="10">
        <f>AH30+AB30+L30+G30</f>
        <v>25288341</v>
      </c>
      <c r="AK30" s="6" t="s">
        <v>75</v>
      </c>
      <c r="AL30" s="9">
        <v>6769124</v>
      </c>
      <c r="AM30" s="9">
        <v>2941152</v>
      </c>
      <c r="AN30" s="9">
        <v>1307560</v>
      </c>
      <c r="AO30" s="9">
        <v>531337</v>
      </c>
      <c r="AP30" s="11" t="s">
        <v>75</v>
      </c>
      <c r="AQ30" s="10">
        <f>SUM(AL30:AO30)</f>
        <v>11549173</v>
      </c>
      <c r="AR30" s="10"/>
      <c r="AS30" s="12" t="s">
        <v>75</v>
      </c>
      <c r="AT30" s="12" t="s">
        <v>75</v>
      </c>
      <c r="AU30" s="12" t="s">
        <v>75</v>
      </c>
      <c r="AV30" s="12" t="s">
        <v>75</v>
      </c>
      <c r="AW30" s="12" t="s">
        <v>75</v>
      </c>
      <c r="AX30" s="12" t="s">
        <v>75</v>
      </c>
      <c r="AY30" s="10"/>
      <c r="AZ30" s="12" t="s">
        <v>75</v>
      </c>
      <c r="BA30" s="12" t="s">
        <v>75</v>
      </c>
      <c r="BB30" s="12" t="s">
        <v>75</v>
      </c>
      <c r="BC30" s="12" t="s">
        <v>75</v>
      </c>
      <c r="BD30" s="12" t="s">
        <v>75</v>
      </c>
      <c r="BE30" s="12"/>
      <c r="BF30" s="9">
        <v>435805</v>
      </c>
      <c r="BG30" s="9">
        <v>5612262</v>
      </c>
      <c r="BH30" s="9">
        <v>78658888</v>
      </c>
      <c r="BI30" s="13" t="s">
        <v>2</v>
      </c>
      <c r="BJ30" s="13" t="s">
        <v>2</v>
      </c>
      <c r="BK30" s="10">
        <f t="shared" si="16"/>
        <v>84706955</v>
      </c>
      <c r="BL30" s="10"/>
      <c r="BM30" s="9">
        <v>9281367</v>
      </c>
      <c r="BN30" s="9">
        <v>4817214</v>
      </c>
      <c r="BO30" s="9">
        <v>24038243</v>
      </c>
      <c r="BP30" s="10">
        <f t="shared" si="17"/>
        <v>38136824</v>
      </c>
      <c r="BQ30" s="10"/>
      <c r="BR30" s="13" t="s">
        <v>2</v>
      </c>
      <c r="BS30" s="13" t="s">
        <v>2</v>
      </c>
      <c r="BT30" s="13" t="s">
        <v>2</v>
      </c>
      <c r="BU30" s="13" t="s">
        <v>2</v>
      </c>
      <c r="BV30" s="13" t="s">
        <v>2</v>
      </c>
      <c r="BW30" s="13" t="s">
        <v>2</v>
      </c>
      <c r="BX30" s="13" t="s">
        <v>2</v>
      </c>
      <c r="BY30" s="13" t="s">
        <v>2</v>
      </c>
      <c r="BZ30" s="13" t="s">
        <v>2</v>
      </c>
      <c r="CA30" s="13" t="s">
        <v>2</v>
      </c>
      <c r="CB30" s="13" t="s">
        <v>2</v>
      </c>
      <c r="CC30" s="9">
        <v>1116730</v>
      </c>
      <c r="CD30" s="9">
        <v>6571175</v>
      </c>
      <c r="CE30" s="9">
        <v>21258179</v>
      </c>
      <c r="CF30" s="10">
        <f t="shared" si="18"/>
        <v>28946084</v>
      </c>
      <c r="CG30" s="13" t="s">
        <v>2</v>
      </c>
      <c r="CH30" s="13" t="s">
        <v>2</v>
      </c>
      <c r="CI30" s="9">
        <v>4747620</v>
      </c>
      <c r="CJ30" s="9">
        <v>3829374</v>
      </c>
      <c r="CK30" s="9">
        <v>4837895</v>
      </c>
      <c r="CL30" s="10">
        <f t="shared" si="19"/>
        <v>13414889</v>
      </c>
      <c r="CM30" s="11" t="s">
        <v>75</v>
      </c>
      <c r="CN30" s="10">
        <f>CL30+CF30+BP30+BK30</f>
        <v>165204752</v>
      </c>
      <c r="CO30" s="6" t="s">
        <v>75</v>
      </c>
      <c r="CP30" s="9">
        <v>53605185</v>
      </c>
      <c r="CQ30" s="9">
        <v>11984793</v>
      </c>
      <c r="CR30" s="9">
        <v>10665353</v>
      </c>
      <c r="CS30" s="9">
        <v>8270566</v>
      </c>
      <c r="CU30" s="10">
        <f>SUM(CP30:CS30)</f>
        <v>84525897</v>
      </c>
      <c r="CV30" s="10"/>
      <c r="CW30" s="12" t="s">
        <v>75</v>
      </c>
      <c r="CX30" s="12" t="s">
        <v>75</v>
      </c>
      <c r="CY30" s="12" t="s">
        <v>75</v>
      </c>
      <c r="CZ30" s="12" t="s">
        <v>75</v>
      </c>
      <c r="DA30" s="12" t="s">
        <v>75</v>
      </c>
      <c r="DB30" s="12" t="s">
        <v>75</v>
      </c>
      <c r="DC30" s="10"/>
      <c r="DD30" s="12" t="s">
        <v>75</v>
      </c>
      <c r="DE30" s="12" t="s">
        <v>75</v>
      </c>
      <c r="DF30" s="12" t="s">
        <v>75</v>
      </c>
      <c r="DG30" s="12" t="s">
        <v>75</v>
      </c>
      <c r="DH30" s="12" t="s">
        <v>75</v>
      </c>
    </row>
    <row r="31" spans="1:112" ht="12">
      <c r="A31" s="8">
        <v>1999</v>
      </c>
      <c r="B31" s="9">
        <v>57822</v>
      </c>
      <c r="C31" s="9">
        <v>1107298</v>
      </c>
      <c r="D31" s="9">
        <v>9830841</v>
      </c>
      <c r="E31" s="13" t="s">
        <v>2</v>
      </c>
      <c r="F31" s="13" t="s">
        <v>2</v>
      </c>
      <c r="G31" s="10">
        <f t="shared" si="12"/>
        <v>10995961</v>
      </c>
      <c r="H31" s="10"/>
      <c r="I31" s="9">
        <v>1818562</v>
      </c>
      <c r="J31" s="9">
        <v>698579</v>
      </c>
      <c r="K31" s="9">
        <v>6178364</v>
      </c>
      <c r="L31" s="10">
        <f t="shared" si="13"/>
        <v>8695505</v>
      </c>
      <c r="M31" s="10"/>
      <c r="N31" s="13" t="s">
        <v>2</v>
      </c>
      <c r="O31" s="13" t="s">
        <v>2</v>
      </c>
      <c r="P31" s="13" t="s">
        <v>2</v>
      </c>
      <c r="Q31" s="13" t="s">
        <v>2</v>
      </c>
      <c r="R31" s="13" t="s">
        <v>2</v>
      </c>
      <c r="S31" s="13" t="s">
        <v>2</v>
      </c>
      <c r="T31" s="13" t="s">
        <v>2</v>
      </c>
      <c r="U31" s="13" t="s">
        <v>2</v>
      </c>
      <c r="V31" s="13" t="s">
        <v>2</v>
      </c>
      <c r="W31" s="13" t="s">
        <v>2</v>
      </c>
      <c r="X31" s="13" t="s">
        <v>2</v>
      </c>
      <c r="Y31" s="9">
        <v>113252</v>
      </c>
      <c r="Z31" s="9">
        <v>446850</v>
      </c>
      <c r="AA31" s="9">
        <v>2761403</v>
      </c>
      <c r="AB31" s="10">
        <f t="shared" si="14"/>
        <v>3321505</v>
      </c>
      <c r="AC31" s="13" t="s">
        <v>2</v>
      </c>
      <c r="AD31" s="13" t="s">
        <v>2</v>
      </c>
      <c r="AE31" s="9">
        <v>251448</v>
      </c>
      <c r="AF31" s="9">
        <v>209863</v>
      </c>
      <c r="AG31" s="9">
        <v>430665</v>
      </c>
      <c r="AH31" s="10">
        <f t="shared" si="15"/>
        <v>891976</v>
      </c>
      <c r="AI31" s="9">
        <v>33017</v>
      </c>
      <c r="AJ31" s="10">
        <f aca="true" t="shared" si="20" ref="AJ31:AJ42">AH31+AB31+L31+G31+AI31</f>
        <v>23937964</v>
      </c>
      <c r="AK31" s="9">
        <v>257499</v>
      </c>
      <c r="AL31" s="9">
        <v>6318857</v>
      </c>
      <c r="AM31" s="9">
        <v>2936463</v>
      </c>
      <c r="AN31" s="9">
        <v>1162055</v>
      </c>
      <c r="AO31" s="9">
        <v>524312</v>
      </c>
      <c r="AP31" s="9">
        <v>20143</v>
      </c>
      <c r="AQ31" s="10">
        <f aca="true" t="shared" si="21" ref="AQ31:AQ42">SUM(AL31:AP31)</f>
        <v>10961830</v>
      </c>
      <c r="AR31" s="10"/>
      <c r="AS31" s="12" t="s">
        <v>75</v>
      </c>
      <c r="AT31" s="12" t="s">
        <v>75</v>
      </c>
      <c r="AU31" s="12" t="s">
        <v>75</v>
      </c>
      <c r="AV31" s="12" t="s">
        <v>75</v>
      </c>
      <c r="AW31" s="12" t="s">
        <v>75</v>
      </c>
      <c r="AX31" s="12" t="s">
        <v>75</v>
      </c>
      <c r="AY31" s="10"/>
      <c r="AZ31" s="17">
        <v>5.8</v>
      </c>
      <c r="BA31" s="17">
        <v>2.7</v>
      </c>
      <c r="BB31" s="17">
        <v>1.07</v>
      </c>
      <c r="BC31" s="17">
        <v>0.5</v>
      </c>
      <c r="BD31" s="19">
        <f aca="true" t="shared" si="22" ref="BD31:BD38">SUM(AZ31:BC31)</f>
        <v>10.07</v>
      </c>
      <c r="BE31" s="19"/>
      <c r="BF31" s="9">
        <v>281838</v>
      </c>
      <c r="BG31" s="9">
        <v>5032711</v>
      </c>
      <c r="BH31" s="9">
        <v>78859641</v>
      </c>
      <c r="BI31" s="13" t="s">
        <v>2</v>
      </c>
      <c r="BJ31" s="13" t="s">
        <v>2</v>
      </c>
      <c r="BK31" s="10">
        <f t="shared" si="16"/>
        <v>84174190</v>
      </c>
      <c r="BL31" s="10"/>
      <c r="BM31" s="9">
        <v>9093253</v>
      </c>
      <c r="BN31" s="9">
        <v>4044530</v>
      </c>
      <c r="BO31" s="9">
        <v>22725803</v>
      </c>
      <c r="BP31" s="10">
        <f t="shared" si="17"/>
        <v>35863586</v>
      </c>
      <c r="BQ31" s="10"/>
      <c r="BR31" s="13" t="s">
        <v>2</v>
      </c>
      <c r="BS31" s="13" t="s">
        <v>2</v>
      </c>
      <c r="BT31" s="13" t="s">
        <v>2</v>
      </c>
      <c r="BU31" s="13" t="s">
        <v>2</v>
      </c>
      <c r="BV31" s="13" t="s">
        <v>2</v>
      </c>
      <c r="BW31" s="13" t="s">
        <v>2</v>
      </c>
      <c r="BX31" s="13" t="s">
        <v>2</v>
      </c>
      <c r="BY31" s="13" t="s">
        <v>2</v>
      </c>
      <c r="BZ31" s="13" t="s">
        <v>2</v>
      </c>
      <c r="CA31" s="13" t="s">
        <v>2</v>
      </c>
      <c r="CB31" s="13" t="s">
        <v>2</v>
      </c>
      <c r="CC31" s="9">
        <v>1081120</v>
      </c>
      <c r="CD31" s="9">
        <v>6401586</v>
      </c>
      <c r="CE31" s="9">
        <v>19044950</v>
      </c>
      <c r="CF31" s="10">
        <f t="shared" si="18"/>
        <v>26527656</v>
      </c>
      <c r="CG31" s="13" t="s">
        <v>2</v>
      </c>
      <c r="CH31" s="13" t="s">
        <v>2</v>
      </c>
      <c r="CI31" s="9">
        <v>3867628</v>
      </c>
      <c r="CJ31" s="9">
        <v>3241527</v>
      </c>
      <c r="CK31" s="9">
        <v>4410853</v>
      </c>
      <c r="CL31" s="10">
        <f t="shared" si="19"/>
        <v>11520008</v>
      </c>
      <c r="CM31" s="9">
        <v>68883</v>
      </c>
      <c r="CN31" s="10">
        <f aca="true" t="shared" si="23" ref="CN31:CN42">CL31+CF31+BP31+BK31+CM31</f>
        <v>158154323</v>
      </c>
      <c r="CO31" s="9">
        <v>600991</v>
      </c>
      <c r="CP31" s="9">
        <v>52864719</v>
      </c>
      <c r="CQ31" s="9">
        <v>12066417</v>
      </c>
      <c r="CR31" s="9">
        <v>9740961</v>
      </c>
      <c r="CS31" s="9">
        <v>7337470</v>
      </c>
      <c r="CT31" s="9">
        <v>38804</v>
      </c>
      <c r="CU31" s="10">
        <f aca="true" t="shared" si="24" ref="CU31:CU42">SUM(CP31:CT31)</f>
        <v>82048371</v>
      </c>
      <c r="CV31" s="10"/>
      <c r="CW31" s="12" t="s">
        <v>75</v>
      </c>
      <c r="CX31" s="12" t="s">
        <v>75</v>
      </c>
      <c r="CY31" s="12" t="s">
        <v>75</v>
      </c>
      <c r="CZ31" s="12" t="s">
        <v>75</v>
      </c>
      <c r="DA31" s="12" t="s">
        <v>75</v>
      </c>
      <c r="DB31" s="12" t="s">
        <v>75</v>
      </c>
      <c r="DC31" s="10"/>
      <c r="DD31" s="17">
        <v>4.95</v>
      </c>
      <c r="DE31" s="17">
        <v>1.13</v>
      </c>
      <c r="DF31" s="17">
        <v>0.91</v>
      </c>
      <c r="DG31" s="17">
        <v>0.69</v>
      </c>
      <c r="DH31" s="19">
        <f>SUM(DD31:DG31)</f>
        <v>7.68</v>
      </c>
    </row>
    <row r="32" spans="1:112" ht="12">
      <c r="A32" s="8">
        <v>2000</v>
      </c>
      <c r="B32" s="9">
        <v>49921</v>
      </c>
      <c r="C32" s="9">
        <v>1027476</v>
      </c>
      <c r="D32" s="9">
        <v>10575192</v>
      </c>
      <c r="E32" s="13" t="s">
        <v>2</v>
      </c>
      <c r="F32" s="13" t="s">
        <v>2</v>
      </c>
      <c r="G32" s="10">
        <f t="shared" si="12"/>
        <v>11652589</v>
      </c>
      <c r="H32" s="10"/>
      <c r="I32" s="9">
        <v>1645925</v>
      </c>
      <c r="J32" s="9">
        <v>710349</v>
      </c>
      <c r="K32" s="9">
        <v>6555968</v>
      </c>
      <c r="L32" s="10">
        <f t="shared" si="13"/>
        <v>8912242</v>
      </c>
      <c r="M32" s="10"/>
      <c r="N32" s="13" t="s">
        <v>2</v>
      </c>
      <c r="O32" s="13" t="s">
        <v>2</v>
      </c>
      <c r="P32" s="13" t="s">
        <v>2</v>
      </c>
      <c r="Q32" s="13" t="s">
        <v>2</v>
      </c>
      <c r="R32" s="13" t="s">
        <v>2</v>
      </c>
      <c r="S32" s="13" t="s">
        <v>2</v>
      </c>
      <c r="T32" s="13" t="s">
        <v>2</v>
      </c>
      <c r="U32" s="13" t="s">
        <v>2</v>
      </c>
      <c r="V32" s="13" t="s">
        <v>2</v>
      </c>
      <c r="W32" s="13" t="s">
        <v>2</v>
      </c>
      <c r="X32" s="13" t="s">
        <v>2</v>
      </c>
      <c r="Y32" s="9">
        <v>87174</v>
      </c>
      <c r="Z32" s="9">
        <v>365880</v>
      </c>
      <c r="AA32" s="9">
        <v>2739658</v>
      </c>
      <c r="AB32" s="10">
        <f t="shared" si="14"/>
        <v>3192712</v>
      </c>
      <c r="AC32" s="13" t="s">
        <v>2</v>
      </c>
      <c r="AD32" s="13" t="s">
        <v>2</v>
      </c>
      <c r="AE32" s="9">
        <v>211422</v>
      </c>
      <c r="AF32" s="9">
        <v>162588</v>
      </c>
      <c r="AG32" s="9">
        <v>509621</v>
      </c>
      <c r="AH32" s="10">
        <f t="shared" si="15"/>
        <v>883631</v>
      </c>
      <c r="AI32" s="9">
        <v>38434</v>
      </c>
      <c r="AJ32" s="10">
        <f t="shared" si="20"/>
        <v>24679608</v>
      </c>
      <c r="AK32" s="9">
        <v>196749</v>
      </c>
      <c r="AL32" s="9">
        <v>6664095</v>
      </c>
      <c r="AM32" s="9">
        <v>3185677</v>
      </c>
      <c r="AN32" s="9">
        <v>1100654</v>
      </c>
      <c r="AO32" s="9">
        <v>397042</v>
      </c>
      <c r="AP32" s="9">
        <v>6245</v>
      </c>
      <c r="AQ32" s="10">
        <f t="shared" si="21"/>
        <v>11353713</v>
      </c>
      <c r="AR32" s="10"/>
      <c r="AS32" s="12" t="s">
        <v>75</v>
      </c>
      <c r="AT32" s="12" t="s">
        <v>75</v>
      </c>
      <c r="AU32" s="12" t="s">
        <v>75</v>
      </c>
      <c r="AV32" s="12" t="s">
        <v>75</v>
      </c>
      <c r="AW32" s="12" t="s">
        <v>75</v>
      </c>
      <c r="AX32" s="12" t="s">
        <v>75</v>
      </c>
      <c r="AY32" s="10"/>
      <c r="AZ32" s="17">
        <v>6.87</v>
      </c>
      <c r="BA32" s="17">
        <v>3.28</v>
      </c>
      <c r="BB32" s="17">
        <v>1.13</v>
      </c>
      <c r="BC32" s="17">
        <v>0.42</v>
      </c>
      <c r="BD32" s="19">
        <f t="shared" si="22"/>
        <v>11.700000000000001</v>
      </c>
      <c r="BE32" s="19"/>
      <c r="BF32" s="9">
        <v>268613</v>
      </c>
      <c r="BG32" s="9">
        <v>4394846</v>
      </c>
      <c r="BH32" s="9">
        <v>78205316</v>
      </c>
      <c r="BI32" s="13" t="s">
        <v>2</v>
      </c>
      <c r="BJ32" s="13" t="s">
        <v>2</v>
      </c>
      <c r="BK32" s="10">
        <f t="shared" si="16"/>
        <v>82868775</v>
      </c>
      <c r="BL32" s="10"/>
      <c r="BM32" s="9">
        <v>8170695</v>
      </c>
      <c r="BN32" s="9">
        <v>3813220</v>
      </c>
      <c r="BO32" s="9">
        <v>23507025</v>
      </c>
      <c r="BP32" s="10">
        <f t="shared" si="17"/>
        <v>35490940</v>
      </c>
      <c r="BQ32" s="10"/>
      <c r="BR32" s="13" t="s">
        <v>2</v>
      </c>
      <c r="BS32" s="13" t="s">
        <v>2</v>
      </c>
      <c r="BT32" s="13" t="s">
        <v>2</v>
      </c>
      <c r="BU32" s="13" t="s">
        <v>2</v>
      </c>
      <c r="BV32" s="13" t="s">
        <v>2</v>
      </c>
      <c r="BW32" s="13" t="s">
        <v>2</v>
      </c>
      <c r="BX32" s="13" t="s">
        <v>2</v>
      </c>
      <c r="BY32" s="13" t="s">
        <v>2</v>
      </c>
      <c r="BZ32" s="13" t="s">
        <v>2</v>
      </c>
      <c r="CA32" s="13" t="s">
        <v>2</v>
      </c>
      <c r="CB32" s="13" t="s">
        <v>2</v>
      </c>
      <c r="CC32" s="9">
        <v>996907</v>
      </c>
      <c r="CD32" s="9">
        <v>5495659</v>
      </c>
      <c r="CE32" s="9">
        <v>19408843</v>
      </c>
      <c r="CF32" s="10">
        <f t="shared" si="18"/>
        <v>25901409</v>
      </c>
      <c r="CG32" s="13" t="s">
        <v>2</v>
      </c>
      <c r="CH32" s="13" t="s">
        <v>2</v>
      </c>
      <c r="CI32" s="9">
        <v>3130433</v>
      </c>
      <c r="CJ32" s="9">
        <v>2480214</v>
      </c>
      <c r="CK32" s="9">
        <v>4505812</v>
      </c>
      <c r="CL32" s="10">
        <f t="shared" si="19"/>
        <v>10116459</v>
      </c>
      <c r="CM32" s="9">
        <v>107349</v>
      </c>
      <c r="CN32" s="10">
        <f t="shared" si="23"/>
        <v>154484932</v>
      </c>
      <c r="CO32" s="9">
        <v>555959</v>
      </c>
      <c r="CP32" s="9">
        <v>52376617</v>
      </c>
      <c r="CQ32" s="9">
        <v>12134835</v>
      </c>
      <c r="CR32" s="9">
        <v>9506525</v>
      </c>
      <c r="CS32" s="9">
        <v>5792866</v>
      </c>
      <c r="CT32" s="9">
        <v>18744</v>
      </c>
      <c r="CU32" s="10">
        <f t="shared" si="24"/>
        <v>79829587</v>
      </c>
      <c r="CV32" s="10"/>
      <c r="CW32" s="12" t="s">
        <v>75</v>
      </c>
      <c r="CX32" s="12" t="s">
        <v>75</v>
      </c>
      <c r="CY32" s="12" t="s">
        <v>75</v>
      </c>
      <c r="CZ32" s="12" t="s">
        <v>75</v>
      </c>
      <c r="DA32" s="12" t="s">
        <v>75</v>
      </c>
      <c r="DB32" s="12" t="s">
        <v>75</v>
      </c>
      <c r="DC32" s="10"/>
      <c r="DD32" s="17">
        <v>5.68</v>
      </c>
      <c r="DE32" s="17">
        <v>1.32</v>
      </c>
      <c r="DF32" s="17">
        <v>1.03</v>
      </c>
      <c r="DG32" s="17">
        <v>0.63</v>
      </c>
      <c r="DH32" s="19">
        <f aca="true" t="shared" si="25" ref="DH32:DH42">SUM(DD32:DG32)</f>
        <v>8.66</v>
      </c>
    </row>
    <row r="33" spans="1:112" ht="12">
      <c r="A33" s="8">
        <v>2001</v>
      </c>
      <c r="B33" s="9">
        <v>49586</v>
      </c>
      <c r="C33" s="9">
        <v>756491</v>
      </c>
      <c r="D33" s="9">
        <v>9723044</v>
      </c>
      <c r="E33" s="13" t="s">
        <v>2</v>
      </c>
      <c r="F33" s="13" t="s">
        <v>2</v>
      </c>
      <c r="G33" s="10">
        <f t="shared" si="12"/>
        <v>10529121</v>
      </c>
      <c r="H33" s="10"/>
      <c r="I33" s="9">
        <v>1265386</v>
      </c>
      <c r="J33" s="9">
        <v>608148</v>
      </c>
      <c r="K33" s="9">
        <v>6418955</v>
      </c>
      <c r="L33" s="10">
        <f t="shared" si="13"/>
        <v>8292489</v>
      </c>
      <c r="M33" s="10"/>
      <c r="N33" s="13" t="s">
        <v>2</v>
      </c>
      <c r="O33" s="13" t="s">
        <v>2</v>
      </c>
      <c r="P33" s="13" t="s">
        <v>2</v>
      </c>
      <c r="Q33" s="13" t="s">
        <v>2</v>
      </c>
      <c r="R33" s="13" t="s">
        <v>2</v>
      </c>
      <c r="S33" s="13" t="s">
        <v>2</v>
      </c>
      <c r="T33" s="13" t="s">
        <v>2</v>
      </c>
      <c r="U33" s="13" t="s">
        <v>2</v>
      </c>
      <c r="V33" s="13" t="s">
        <v>2</v>
      </c>
      <c r="W33" s="13" t="s">
        <v>2</v>
      </c>
      <c r="X33" s="13" t="s">
        <v>2</v>
      </c>
      <c r="Y33" s="9">
        <v>106266</v>
      </c>
      <c r="Z33" s="9">
        <v>367616</v>
      </c>
      <c r="AA33" s="9">
        <v>3240097</v>
      </c>
      <c r="AB33" s="10">
        <f t="shared" si="14"/>
        <v>3713979</v>
      </c>
      <c r="AC33" s="13" t="s">
        <v>2</v>
      </c>
      <c r="AD33" s="13" t="s">
        <v>2</v>
      </c>
      <c r="AE33" s="9">
        <v>185416</v>
      </c>
      <c r="AF33" s="9">
        <v>162904</v>
      </c>
      <c r="AG33" s="9">
        <v>469334</v>
      </c>
      <c r="AH33" s="10">
        <f t="shared" si="15"/>
        <v>817654</v>
      </c>
      <c r="AI33" s="9">
        <v>34969</v>
      </c>
      <c r="AJ33" s="10">
        <f t="shared" si="20"/>
        <v>23388212</v>
      </c>
      <c r="AK33" s="9">
        <v>178696</v>
      </c>
      <c r="AL33" s="9">
        <v>6013538</v>
      </c>
      <c r="AM33" s="9">
        <v>2933009</v>
      </c>
      <c r="AN33" s="9">
        <v>1330323</v>
      </c>
      <c r="AO33" s="9">
        <v>379698</v>
      </c>
      <c r="AP33" s="9">
        <v>2686</v>
      </c>
      <c r="AQ33" s="10">
        <f t="shared" si="21"/>
        <v>10659254</v>
      </c>
      <c r="AR33" s="10"/>
      <c r="AS33" s="12" t="s">
        <v>75</v>
      </c>
      <c r="AT33" s="12" t="s">
        <v>75</v>
      </c>
      <c r="AU33" s="12" t="s">
        <v>75</v>
      </c>
      <c r="AV33" s="12" t="s">
        <v>75</v>
      </c>
      <c r="AW33" s="12" t="s">
        <v>75</v>
      </c>
      <c r="AX33" s="12" t="s">
        <v>75</v>
      </c>
      <c r="AY33" s="10"/>
      <c r="AZ33" s="17">
        <v>6.2</v>
      </c>
      <c r="BA33" s="17">
        <v>3.02</v>
      </c>
      <c r="BB33" s="17">
        <v>1.37</v>
      </c>
      <c r="BC33" s="17">
        <v>0.39</v>
      </c>
      <c r="BD33" s="19">
        <f t="shared" si="22"/>
        <v>10.98</v>
      </c>
      <c r="BE33" s="19"/>
      <c r="BF33" s="9">
        <v>234330</v>
      </c>
      <c r="BG33" s="9">
        <v>3664204</v>
      </c>
      <c r="BH33" s="9">
        <v>72731337</v>
      </c>
      <c r="BI33" s="13" t="s">
        <v>2</v>
      </c>
      <c r="BJ33" s="13" t="s">
        <v>2</v>
      </c>
      <c r="BK33" s="10">
        <f t="shared" si="16"/>
        <v>76629871</v>
      </c>
      <c r="BL33" s="10"/>
      <c r="BM33" s="9">
        <v>7101002</v>
      </c>
      <c r="BN33" s="9">
        <v>3496343</v>
      </c>
      <c r="BO33" s="9">
        <v>23425375</v>
      </c>
      <c r="BP33" s="10">
        <f t="shared" si="17"/>
        <v>34022720</v>
      </c>
      <c r="BQ33" s="10"/>
      <c r="BR33" s="13" t="s">
        <v>2</v>
      </c>
      <c r="BS33" s="13" t="s">
        <v>2</v>
      </c>
      <c r="BT33" s="13" t="s">
        <v>2</v>
      </c>
      <c r="BU33" s="13" t="s">
        <v>2</v>
      </c>
      <c r="BV33" s="13" t="s">
        <v>2</v>
      </c>
      <c r="BW33" s="13" t="s">
        <v>2</v>
      </c>
      <c r="BX33" s="13" t="s">
        <v>2</v>
      </c>
      <c r="BY33" s="13" t="s">
        <v>2</v>
      </c>
      <c r="BZ33" s="13" t="s">
        <v>2</v>
      </c>
      <c r="CA33" s="13" t="s">
        <v>2</v>
      </c>
      <c r="CB33" s="13" t="s">
        <v>2</v>
      </c>
      <c r="CC33" s="9">
        <v>841900</v>
      </c>
      <c r="CD33" s="9">
        <v>5356457</v>
      </c>
      <c r="CE33" s="9">
        <v>20474286</v>
      </c>
      <c r="CF33" s="10">
        <f t="shared" si="18"/>
        <v>26672643</v>
      </c>
      <c r="CG33" s="13" t="s">
        <v>2</v>
      </c>
      <c r="CH33" s="13" t="s">
        <v>2</v>
      </c>
      <c r="CI33" s="9">
        <v>2837825</v>
      </c>
      <c r="CJ33" s="9">
        <v>2731886</v>
      </c>
      <c r="CK33" s="9">
        <v>4767568</v>
      </c>
      <c r="CL33" s="10">
        <f t="shared" si="19"/>
        <v>10337279</v>
      </c>
      <c r="CM33" s="9">
        <v>108894</v>
      </c>
      <c r="CN33" s="10">
        <f t="shared" si="23"/>
        <v>147771407</v>
      </c>
      <c r="CO33" s="9">
        <v>519451</v>
      </c>
      <c r="CP33" s="9">
        <v>48522528</v>
      </c>
      <c r="CQ33" s="9">
        <v>11941129</v>
      </c>
      <c r="CR33" s="9">
        <v>10062832</v>
      </c>
      <c r="CS33" s="9">
        <v>5807311</v>
      </c>
      <c r="CT33" s="9">
        <v>11893</v>
      </c>
      <c r="CU33" s="10">
        <f t="shared" si="24"/>
        <v>76345693</v>
      </c>
      <c r="CV33" s="10"/>
      <c r="CW33" s="12" t="s">
        <v>75</v>
      </c>
      <c r="CX33" s="12" t="s">
        <v>75</v>
      </c>
      <c r="CY33" s="12" t="s">
        <v>75</v>
      </c>
      <c r="CZ33" s="12" t="s">
        <v>75</v>
      </c>
      <c r="DA33" s="12" t="s">
        <v>75</v>
      </c>
      <c r="DB33" s="12" t="s">
        <v>75</v>
      </c>
      <c r="DC33" s="10"/>
      <c r="DD33" s="17">
        <v>5.26</v>
      </c>
      <c r="DE33" s="17">
        <v>1.29</v>
      </c>
      <c r="DF33" s="17">
        <v>1.09</v>
      </c>
      <c r="DG33" s="17">
        <v>0.63</v>
      </c>
      <c r="DH33" s="19">
        <f t="shared" si="25"/>
        <v>8.27</v>
      </c>
    </row>
    <row r="34" spans="1:112" ht="12">
      <c r="A34" s="8">
        <v>2002</v>
      </c>
      <c r="B34" s="9">
        <v>29012</v>
      </c>
      <c r="C34" s="9">
        <v>589438</v>
      </c>
      <c r="D34" s="9">
        <v>10233771</v>
      </c>
      <c r="E34" s="13" t="s">
        <v>2</v>
      </c>
      <c r="F34" s="13" t="s">
        <v>2</v>
      </c>
      <c r="G34" s="10">
        <f t="shared" si="12"/>
        <v>10852221</v>
      </c>
      <c r="H34" s="10"/>
      <c r="I34" s="9">
        <v>1196423</v>
      </c>
      <c r="J34" s="9">
        <v>569763</v>
      </c>
      <c r="K34" s="9">
        <v>6286429</v>
      </c>
      <c r="L34" s="10">
        <f t="shared" si="13"/>
        <v>8052615</v>
      </c>
      <c r="M34" s="10"/>
      <c r="N34" s="13" t="s">
        <v>2</v>
      </c>
      <c r="O34" s="13" t="s">
        <v>2</v>
      </c>
      <c r="P34" s="13" t="s">
        <v>2</v>
      </c>
      <c r="Q34" s="13" t="s">
        <v>2</v>
      </c>
      <c r="R34" s="13" t="s">
        <v>2</v>
      </c>
      <c r="S34" s="13" t="s">
        <v>2</v>
      </c>
      <c r="T34" s="13" t="s">
        <v>2</v>
      </c>
      <c r="U34" s="13" t="s">
        <v>2</v>
      </c>
      <c r="V34" s="13" t="s">
        <v>2</v>
      </c>
      <c r="W34" s="13" t="s">
        <v>2</v>
      </c>
      <c r="X34" s="13" t="s">
        <v>2</v>
      </c>
      <c r="Y34" s="9">
        <v>103436</v>
      </c>
      <c r="Z34" s="9">
        <v>614787</v>
      </c>
      <c r="AA34" s="9">
        <v>3471218</v>
      </c>
      <c r="AB34" s="10">
        <f t="shared" si="14"/>
        <v>4189441</v>
      </c>
      <c r="AC34" s="13" t="s">
        <v>2</v>
      </c>
      <c r="AD34" s="13" t="s">
        <v>2</v>
      </c>
      <c r="AE34" s="9">
        <v>179290</v>
      </c>
      <c r="AF34" s="9">
        <v>885599</v>
      </c>
      <c r="AG34" s="9">
        <v>582235</v>
      </c>
      <c r="AH34" s="10">
        <f t="shared" si="15"/>
        <v>1647124</v>
      </c>
      <c r="AI34" s="9">
        <v>55227</v>
      </c>
      <c r="AJ34" s="10">
        <f t="shared" si="20"/>
        <v>24796628</v>
      </c>
      <c r="AK34" s="9">
        <v>62586</v>
      </c>
      <c r="AL34" s="9">
        <v>6153547</v>
      </c>
      <c r="AM34" s="9">
        <v>3118891</v>
      </c>
      <c r="AN34" s="9">
        <v>1557467</v>
      </c>
      <c r="AO34" s="9">
        <v>1085470</v>
      </c>
      <c r="AP34" s="9">
        <v>4499</v>
      </c>
      <c r="AQ34" s="10">
        <f t="shared" si="21"/>
        <v>11919874</v>
      </c>
      <c r="AR34" s="10"/>
      <c r="AS34" s="12" t="s">
        <v>75</v>
      </c>
      <c r="AT34" s="12" t="s">
        <v>75</v>
      </c>
      <c r="AU34" s="12" t="s">
        <v>75</v>
      </c>
      <c r="AV34" s="12" t="s">
        <v>75</v>
      </c>
      <c r="AW34" s="12" t="s">
        <v>75</v>
      </c>
      <c r="AX34" s="12" t="s">
        <v>75</v>
      </c>
      <c r="AY34" s="10"/>
      <c r="AZ34" s="17">
        <v>6.34</v>
      </c>
      <c r="BA34" s="17">
        <v>3.21</v>
      </c>
      <c r="BB34" s="17">
        <v>1.61</v>
      </c>
      <c r="BC34" s="17">
        <v>1.12</v>
      </c>
      <c r="BD34" s="19">
        <f t="shared" si="22"/>
        <v>12.280000000000001</v>
      </c>
      <c r="BE34" s="19"/>
      <c r="BF34" s="9">
        <v>145356</v>
      </c>
      <c r="BG34" s="9">
        <v>3411535</v>
      </c>
      <c r="BH34" s="9">
        <v>87005127</v>
      </c>
      <c r="BI34" s="13" t="s">
        <v>2</v>
      </c>
      <c r="BJ34" s="13" t="s">
        <v>2</v>
      </c>
      <c r="BK34" s="10">
        <f t="shared" si="16"/>
        <v>90562018</v>
      </c>
      <c r="BL34" s="10"/>
      <c r="BM34" s="9">
        <v>6569004</v>
      </c>
      <c r="BN34" s="9">
        <v>3581416</v>
      </c>
      <c r="BO34" s="9">
        <v>22512834</v>
      </c>
      <c r="BP34" s="10">
        <f t="shared" si="17"/>
        <v>32663254</v>
      </c>
      <c r="BQ34" s="10"/>
      <c r="BR34" s="13" t="s">
        <v>2</v>
      </c>
      <c r="BS34" s="13" t="s">
        <v>2</v>
      </c>
      <c r="BT34" s="13" t="s">
        <v>2</v>
      </c>
      <c r="BU34" s="13" t="s">
        <v>2</v>
      </c>
      <c r="BV34" s="13" t="s">
        <v>2</v>
      </c>
      <c r="BW34" s="13" t="s">
        <v>2</v>
      </c>
      <c r="BX34" s="13" t="s">
        <v>2</v>
      </c>
      <c r="BY34" s="13" t="s">
        <v>2</v>
      </c>
      <c r="BZ34" s="13" t="s">
        <v>2</v>
      </c>
      <c r="CA34" s="13" t="s">
        <v>2</v>
      </c>
      <c r="CB34" s="13" t="s">
        <v>2</v>
      </c>
      <c r="CC34" s="9">
        <v>884196</v>
      </c>
      <c r="CD34" s="9">
        <v>8815848</v>
      </c>
      <c r="CE34" s="9">
        <v>21748737</v>
      </c>
      <c r="CF34" s="10">
        <f t="shared" si="18"/>
        <v>31448781</v>
      </c>
      <c r="CG34" s="13" t="s">
        <v>2</v>
      </c>
      <c r="CH34" s="13" t="s">
        <v>2</v>
      </c>
      <c r="CI34" s="9">
        <v>3985723</v>
      </c>
      <c r="CJ34" s="9">
        <v>3580770</v>
      </c>
      <c r="CK34" s="9">
        <v>4800169</v>
      </c>
      <c r="CL34" s="10">
        <f t="shared" si="19"/>
        <v>12366662</v>
      </c>
      <c r="CM34" s="9">
        <v>282667</v>
      </c>
      <c r="CN34" s="10">
        <f t="shared" si="23"/>
        <v>167323382</v>
      </c>
      <c r="CO34" s="9">
        <v>592528</v>
      </c>
      <c r="CP34" s="9">
        <v>63195880</v>
      </c>
      <c r="CQ34" s="9">
        <v>11898499</v>
      </c>
      <c r="CR34" s="9">
        <v>11826750</v>
      </c>
      <c r="CS34" s="9">
        <v>7758146</v>
      </c>
      <c r="CT34" s="9">
        <v>29801</v>
      </c>
      <c r="CU34" s="10">
        <f t="shared" si="24"/>
        <v>94709076</v>
      </c>
      <c r="CV34" s="10"/>
      <c r="CW34" s="12" t="s">
        <v>75</v>
      </c>
      <c r="CX34" s="12" t="s">
        <v>75</v>
      </c>
      <c r="CY34" s="12" t="s">
        <v>75</v>
      </c>
      <c r="CZ34" s="12" t="s">
        <v>75</v>
      </c>
      <c r="DA34" s="12" t="s">
        <v>75</v>
      </c>
      <c r="DB34" s="12" t="s">
        <v>75</v>
      </c>
      <c r="DC34" s="10"/>
      <c r="DD34" s="17">
        <v>6.85</v>
      </c>
      <c r="DE34" s="17">
        <v>1.29</v>
      </c>
      <c r="DF34" s="17">
        <v>1.28</v>
      </c>
      <c r="DG34" s="17">
        <v>0.84</v>
      </c>
      <c r="DH34" s="19">
        <f t="shared" si="25"/>
        <v>10.26</v>
      </c>
    </row>
    <row r="35" spans="1:112" ht="12">
      <c r="A35" s="8">
        <v>2003</v>
      </c>
      <c r="B35" s="9">
        <v>8762</v>
      </c>
      <c r="C35" s="9">
        <v>676510</v>
      </c>
      <c r="D35" s="9">
        <v>9503896</v>
      </c>
      <c r="E35" s="13" t="s">
        <v>2</v>
      </c>
      <c r="F35" s="13" t="s">
        <v>2</v>
      </c>
      <c r="G35" s="10">
        <f t="shared" si="12"/>
        <v>10189168</v>
      </c>
      <c r="H35" s="10"/>
      <c r="I35" s="9">
        <v>1211948</v>
      </c>
      <c r="J35" s="9">
        <v>640639</v>
      </c>
      <c r="K35" s="9">
        <v>6332328</v>
      </c>
      <c r="L35" s="10">
        <f t="shared" si="13"/>
        <v>8184915</v>
      </c>
      <c r="M35" s="10"/>
      <c r="N35" s="13" t="s">
        <v>2</v>
      </c>
      <c r="O35" s="13" t="s">
        <v>2</v>
      </c>
      <c r="P35" s="13" t="s">
        <v>2</v>
      </c>
      <c r="Q35" s="13" t="s">
        <v>2</v>
      </c>
      <c r="R35" s="13" t="s">
        <v>2</v>
      </c>
      <c r="S35" s="13" t="s">
        <v>2</v>
      </c>
      <c r="T35" s="13" t="s">
        <v>2</v>
      </c>
      <c r="U35" s="13" t="s">
        <v>2</v>
      </c>
      <c r="V35" s="13" t="s">
        <v>2</v>
      </c>
      <c r="W35" s="13" t="s">
        <v>2</v>
      </c>
      <c r="X35" s="13" t="s">
        <v>2</v>
      </c>
      <c r="Y35" s="9">
        <v>118232</v>
      </c>
      <c r="Z35" s="9">
        <v>562785</v>
      </c>
      <c r="AA35" s="9">
        <v>3114621</v>
      </c>
      <c r="AB35" s="10">
        <f t="shared" si="14"/>
        <v>3795638</v>
      </c>
      <c r="AC35" s="13" t="s">
        <v>2</v>
      </c>
      <c r="AD35" s="13" t="s">
        <v>2</v>
      </c>
      <c r="AE35" s="9">
        <v>127883</v>
      </c>
      <c r="AF35" s="9">
        <v>664693</v>
      </c>
      <c r="AG35" s="9">
        <v>478907</v>
      </c>
      <c r="AH35" s="10">
        <f t="shared" si="15"/>
        <v>1271483</v>
      </c>
      <c r="AI35" s="9">
        <v>57717</v>
      </c>
      <c r="AJ35" s="10">
        <f t="shared" si="20"/>
        <v>23498921</v>
      </c>
      <c r="AK35" s="9">
        <v>67110</v>
      </c>
      <c r="AL35" s="9">
        <v>5716430</v>
      </c>
      <c r="AM35" s="9">
        <v>3321177</v>
      </c>
      <c r="AN35" s="9">
        <v>1381211</v>
      </c>
      <c r="AO35" s="9">
        <v>793672</v>
      </c>
      <c r="AP35" s="9">
        <v>6860</v>
      </c>
      <c r="AQ35" s="10">
        <f t="shared" si="21"/>
        <v>11219350</v>
      </c>
      <c r="AR35" s="10"/>
      <c r="AS35" s="12" t="s">
        <v>75</v>
      </c>
      <c r="AT35" s="12" t="s">
        <v>75</v>
      </c>
      <c r="AU35" s="12" t="s">
        <v>75</v>
      </c>
      <c r="AV35" s="12" t="s">
        <v>75</v>
      </c>
      <c r="AW35" s="12" t="s">
        <v>75</v>
      </c>
      <c r="AX35" s="12" t="s">
        <v>75</v>
      </c>
      <c r="AY35" s="10"/>
      <c r="AZ35" s="17">
        <v>5.89</v>
      </c>
      <c r="BA35" s="17">
        <v>3.42</v>
      </c>
      <c r="BB35" s="17">
        <v>1.42</v>
      </c>
      <c r="BC35" s="17">
        <v>0.83</v>
      </c>
      <c r="BD35" s="19">
        <f t="shared" si="22"/>
        <v>11.559999999999999</v>
      </c>
      <c r="BE35" s="19"/>
      <c r="BF35" s="9">
        <v>92678</v>
      </c>
      <c r="BG35" s="9">
        <v>3404798</v>
      </c>
      <c r="BH35" s="9">
        <v>78267525</v>
      </c>
      <c r="BI35" s="13" t="s">
        <v>2</v>
      </c>
      <c r="BJ35" s="13" t="s">
        <v>2</v>
      </c>
      <c r="BK35" s="10">
        <f t="shared" si="16"/>
        <v>81765001</v>
      </c>
      <c r="BL35" s="10"/>
      <c r="BM35" s="9">
        <v>6446222</v>
      </c>
      <c r="BN35" s="9">
        <v>3442074</v>
      </c>
      <c r="BO35" s="9">
        <v>23608972</v>
      </c>
      <c r="BP35" s="10">
        <f t="shared" si="17"/>
        <v>33497268</v>
      </c>
      <c r="BQ35" s="10"/>
      <c r="BR35" s="13" t="s">
        <v>2</v>
      </c>
      <c r="BS35" s="13" t="s">
        <v>2</v>
      </c>
      <c r="BT35" s="13" t="s">
        <v>2</v>
      </c>
      <c r="BU35" s="13" t="s">
        <v>2</v>
      </c>
      <c r="BV35" s="13" t="s">
        <v>2</v>
      </c>
      <c r="BW35" s="13" t="s">
        <v>2</v>
      </c>
      <c r="BX35" s="13" t="s">
        <v>2</v>
      </c>
      <c r="BY35" s="13" t="s">
        <v>2</v>
      </c>
      <c r="BZ35" s="13" t="s">
        <v>2</v>
      </c>
      <c r="CA35" s="13" t="s">
        <v>2</v>
      </c>
      <c r="CB35" s="13" t="s">
        <v>2</v>
      </c>
      <c r="CC35" s="9">
        <v>912118</v>
      </c>
      <c r="CD35" s="9">
        <v>9057761</v>
      </c>
      <c r="CE35" s="9">
        <v>20599089</v>
      </c>
      <c r="CF35" s="10">
        <f t="shared" si="18"/>
        <v>30568968</v>
      </c>
      <c r="CG35" s="13" t="s">
        <v>2</v>
      </c>
      <c r="CH35" s="13" t="s">
        <v>2</v>
      </c>
      <c r="CI35" s="9">
        <v>3202911</v>
      </c>
      <c r="CJ35" s="9">
        <v>4507066</v>
      </c>
      <c r="CK35" s="9">
        <v>4167228</v>
      </c>
      <c r="CL35" s="10">
        <f t="shared" si="19"/>
        <v>11877205</v>
      </c>
      <c r="CM35" s="9">
        <v>303376</v>
      </c>
      <c r="CN35" s="10">
        <f t="shared" si="23"/>
        <v>158011818</v>
      </c>
      <c r="CO35" s="9">
        <v>625787</v>
      </c>
      <c r="CP35" s="9">
        <v>54426986</v>
      </c>
      <c r="CQ35" s="9">
        <v>12814362</v>
      </c>
      <c r="CR35" s="9">
        <v>11587050</v>
      </c>
      <c r="CS35" s="9">
        <v>7829493</v>
      </c>
      <c r="CT35" s="9">
        <v>47322</v>
      </c>
      <c r="CU35" s="10">
        <f t="shared" si="24"/>
        <v>86705213</v>
      </c>
      <c r="CV35" s="10"/>
      <c r="CW35" s="12" t="s">
        <v>75</v>
      </c>
      <c r="CX35" s="12" t="s">
        <v>75</v>
      </c>
      <c r="CY35" s="12" t="s">
        <v>75</v>
      </c>
      <c r="CZ35" s="12" t="s">
        <v>75</v>
      </c>
      <c r="DA35" s="12" t="s">
        <v>75</v>
      </c>
      <c r="DB35" s="12" t="s">
        <v>75</v>
      </c>
      <c r="DC35" s="10"/>
      <c r="DD35" s="17">
        <v>5.9</v>
      </c>
      <c r="DE35" s="17">
        <v>1.39</v>
      </c>
      <c r="DF35" s="17">
        <v>1.26</v>
      </c>
      <c r="DG35" s="17">
        <v>0.85</v>
      </c>
      <c r="DH35" s="19">
        <f t="shared" si="25"/>
        <v>9.4</v>
      </c>
    </row>
    <row r="36" spans="1:112" ht="12">
      <c r="A36" s="8">
        <v>2004</v>
      </c>
      <c r="B36" s="9">
        <v>10204</v>
      </c>
      <c r="C36" s="9">
        <v>749828</v>
      </c>
      <c r="D36" s="9">
        <v>8969767</v>
      </c>
      <c r="E36" s="13" t="s">
        <v>2</v>
      </c>
      <c r="F36" s="13" t="s">
        <v>2</v>
      </c>
      <c r="G36" s="10">
        <f t="shared" si="12"/>
        <v>9729799</v>
      </c>
      <c r="H36" s="10"/>
      <c r="I36" s="9">
        <v>981059</v>
      </c>
      <c r="J36" s="9">
        <v>556077</v>
      </c>
      <c r="K36" s="9">
        <v>5886929</v>
      </c>
      <c r="L36" s="10">
        <f t="shared" si="13"/>
        <v>7424065</v>
      </c>
      <c r="M36" s="10"/>
      <c r="N36" s="13" t="s">
        <v>2</v>
      </c>
      <c r="O36" s="13" t="s">
        <v>2</v>
      </c>
      <c r="P36" s="13" t="s">
        <v>2</v>
      </c>
      <c r="Q36" s="13" t="s">
        <v>2</v>
      </c>
      <c r="R36" s="13" t="s">
        <v>2</v>
      </c>
      <c r="S36" s="13" t="s">
        <v>2</v>
      </c>
      <c r="T36" s="13" t="s">
        <v>2</v>
      </c>
      <c r="U36" s="13" t="s">
        <v>2</v>
      </c>
      <c r="V36" s="13" t="s">
        <v>2</v>
      </c>
      <c r="W36" s="13" t="s">
        <v>2</v>
      </c>
      <c r="X36" s="13" t="s">
        <v>2</v>
      </c>
      <c r="Y36" s="9">
        <v>122144</v>
      </c>
      <c r="Z36" s="9">
        <v>381080</v>
      </c>
      <c r="AA36" s="9">
        <v>2965701</v>
      </c>
      <c r="AB36" s="10">
        <f t="shared" si="14"/>
        <v>3468925</v>
      </c>
      <c r="AC36" s="13" t="s">
        <v>2</v>
      </c>
      <c r="AD36" s="13" t="s">
        <v>2</v>
      </c>
      <c r="AE36" s="9">
        <v>143516</v>
      </c>
      <c r="AF36" s="9">
        <v>343003</v>
      </c>
      <c r="AG36" s="9">
        <v>485610</v>
      </c>
      <c r="AH36" s="10">
        <f t="shared" si="15"/>
        <v>972129</v>
      </c>
      <c r="AI36" s="9">
        <v>74701</v>
      </c>
      <c r="AJ36" s="10">
        <f t="shared" si="20"/>
        <v>21669619</v>
      </c>
      <c r="AK36" s="9">
        <v>96659</v>
      </c>
      <c r="AL36" s="9">
        <v>5420147</v>
      </c>
      <c r="AM36" s="9">
        <v>3186832</v>
      </c>
      <c r="AN36" s="9">
        <v>1234743</v>
      </c>
      <c r="AO36" s="9">
        <v>486911</v>
      </c>
      <c r="AP36" s="9">
        <v>22942</v>
      </c>
      <c r="AQ36" s="10">
        <f t="shared" si="21"/>
        <v>10351575</v>
      </c>
      <c r="AR36" s="10"/>
      <c r="AS36" s="12" t="s">
        <v>75</v>
      </c>
      <c r="AT36" s="12" t="s">
        <v>75</v>
      </c>
      <c r="AU36" s="12" t="s">
        <v>75</v>
      </c>
      <c r="AV36" s="12" t="s">
        <v>75</v>
      </c>
      <c r="AW36" s="12" t="s">
        <v>75</v>
      </c>
      <c r="AX36" s="12" t="s">
        <v>75</v>
      </c>
      <c r="AY36" s="10"/>
      <c r="AZ36" s="17">
        <v>5.66</v>
      </c>
      <c r="BA36" s="17">
        <v>3.33</v>
      </c>
      <c r="BB36" s="17">
        <v>1.29</v>
      </c>
      <c r="BC36" s="17">
        <v>0.53</v>
      </c>
      <c r="BD36" s="19">
        <f t="shared" si="22"/>
        <v>10.81</v>
      </c>
      <c r="BE36" s="19"/>
      <c r="BF36" s="9">
        <v>56872</v>
      </c>
      <c r="BG36" s="9">
        <v>3384566</v>
      </c>
      <c r="BH36" s="9">
        <v>77309650</v>
      </c>
      <c r="BI36" s="13" t="s">
        <v>2</v>
      </c>
      <c r="BJ36" s="13" t="s">
        <v>2</v>
      </c>
      <c r="BK36" s="10">
        <f t="shared" si="16"/>
        <v>80751088</v>
      </c>
      <c r="BL36" s="10"/>
      <c r="BM36" s="9">
        <v>3618691</v>
      </c>
      <c r="BN36" s="9">
        <v>3532411</v>
      </c>
      <c r="BO36" s="9">
        <v>22750593</v>
      </c>
      <c r="BP36" s="10">
        <f t="shared" si="17"/>
        <v>29901695</v>
      </c>
      <c r="BQ36" s="10"/>
      <c r="BR36" s="13" t="s">
        <v>2</v>
      </c>
      <c r="BS36" s="13" t="s">
        <v>2</v>
      </c>
      <c r="BT36" s="13" t="s">
        <v>2</v>
      </c>
      <c r="BU36" s="13" t="s">
        <v>2</v>
      </c>
      <c r="BV36" s="13" t="s">
        <v>2</v>
      </c>
      <c r="BW36" s="13" t="s">
        <v>2</v>
      </c>
      <c r="BX36" s="13" t="s">
        <v>2</v>
      </c>
      <c r="BY36" s="13" t="s">
        <v>2</v>
      </c>
      <c r="BZ36" s="13" t="s">
        <v>2</v>
      </c>
      <c r="CA36" s="13" t="s">
        <v>2</v>
      </c>
      <c r="CB36" s="13" t="s">
        <v>2</v>
      </c>
      <c r="CC36" s="9">
        <v>918319</v>
      </c>
      <c r="CD36" s="9">
        <v>3533694</v>
      </c>
      <c r="CE36" s="9">
        <v>20690905</v>
      </c>
      <c r="CF36" s="10">
        <f t="shared" si="18"/>
        <v>25142918</v>
      </c>
      <c r="CG36" s="13" t="s">
        <v>2</v>
      </c>
      <c r="CH36" s="13" t="s">
        <v>2</v>
      </c>
      <c r="CI36" s="9">
        <v>3782854</v>
      </c>
      <c r="CJ36" s="9">
        <v>10060593</v>
      </c>
      <c r="CK36" s="9">
        <v>4412406</v>
      </c>
      <c r="CL36" s="10">
        <f t="shared" si="19"/>
        <v>18255853</v>
      </c>
      <c r="CM36" s="9">
        <v>335361</v>
      </c>
      <c r="CN36" s="10">
        <f t="shared" si="23"/>
        <v>154386915</v>
      </c>
      <c r="CO36" s="9">
        <v>888842</v>
      </c>
      <c r="CP36" s="9">
        <v>52894380</v>
      </c>
      <c r="CQ36" s="9">
        <v>11750493</v>
      </c>
      <c r="CR36" s="9">
        <v>8946896</v>
      </c>
      <c r="CS36" s="9">
        <v>10616505</v>
      </c>
      <c r="CT36" s="9">
        <v>83435</v>
      </c>
      <c r="CU36" s="10">
        <f t="shared" si="24"/>
        <v>84291709</v>
      </c>
      <c r="CV36" s="10"/>
      <c r="CW36" s="12" t="s">
        <v>75</v>
      </c>
      <c r="CX36" s="12" t="s">
        <v>75</v>
      </c>
      <c r="CY36" s="12" t="s">
        <v>75</v>
      </c>
      <c r="CZ36" s="12" t="s">
        <v>75</v>
      </c>
      <c r="DA36" s="12" t="s">
        <v>75</v>
      </c>
      <c r="DB36" s="12" t="s">
        <v>75</v>
      </c>
      <c r="DC36" s="10"/>
      <c r="DD36" s="17">
        <v>5.62</v>
      </c>
      <c r="DE36" s="17">
        <v>1.25</v>
      </c>
      <c r="DF36" s="17">
        <v>0.95</v>
      </c>
      <c r="DG36" s="17">
        <v>1.14</v>
      </c>
      <c r="DH36" s="19">
        <f t="shared" si="25"/>
        <v>8.96</v>
      </c>
    </row>
    <row r="37" spans="1:112" ht="12">
      <c r="A37" s="8">
        <v>2005</v>
      </c>
      <c r="B37" s="9">
        <v>4472</v>
      </c>
      <c r="C37" s="9">
        <v>811761</v>
      </c>
      <c r="D37" s="9">
        <v>9462999</v>
      </c>
      <c r="E37" s="13" t="s">
        <v>2</v>
      </c>
      <c r="F37" s="13" t="s">
        <v>2</v>
      </c>
      <c r="G37" s="10">
        <f t="shared" si="12"/>
        <v>10279232</v>
      </c>
      <c r="H37" s="10"/>
      <c r="I37" s="9">
        <v>950541</v>
      </c>
      <c r="J37" s="9">
        <v>507246</v>
      </c>
      <c r="K37" s="9">
        <v>5385011</v>
      </c>
      <c r="L37" s="10">
        <f t="shared" si="13"/>
        <v>6842798</v>
      </c>
      <c r="M37" s="10"/>
      <c r="N37" s="13" t="s">
        <v>2</v>
      </c>
      <c r="O37" s="13" t="s">
        <v>2</v>
      </c>
      <c r="P37" s="13" t="s">
        <v>2</v>
      </c>
      <c r="Q37" s="13" t="s">
        <v>2</v>
      </c>
      <c r="R37" s="13" t="s">
        <v>2</v>
      </c>
      <c r="S37" s="13" t="s">
        <v>2</v>
      </c>
      <c r="T37" s="13" t="s">
        <v>2</v>
      </c>
      <c r="U37" s="13" t="s">
        <v>2</v>
      </c>
      <c r="V37" s="13" t="s">
        <v>2</v>
      </c>
      <c r="W37" s="13" t="s">
        <v>2</v>
      </c>
      <c r="X37" s="13" t="s">
        <v>2</v>
      </c>
      <c r="Y37" s="9">
        <v>153451</v>
      </c>
      <c r="Z37" s="9">
        <v>357755</v>
      </c>
      <c r="AA37" s="9">
        <v>2885296</v>
      </c>
      <c r="AB37" s="10">
        <f t="shared" si="14"/>
        <v>3396502</v>
      </c>
      <c r="AC37" s="13" t="s">
        <v>2</v>
      </c>
      <c r="AD37" s="13" t="s">
        <v>2</v>
      </c>
      <c r="AE37" s="9">
        <v>112242</v>
      </c>
      <c r="AF37" s="9">
        <v>334180</v>
      </c>
      <c r="AG37" s="9">
        <v>472337</v>
      </c>
      <c r="AH37" s="10">
        <f t="shared" si="15"/>
        <v>918759</v>
      </c>
      <c r="AI37" s="9">
        <v>91595</v>
      </c>
      <c r="AJ37" s="10">
        <f t="shared" si="20"/>
        <v>21528886</v>
      </c>
      <c r="AK37" s="9">
        <v>94919</v>
      </c>
      <c r="AL37" s="9">
        <v>5643499</v>
      </c>
      <c r="AM37" s="9">
        <v>2857706</v>
      </c>
      <c r="AN37" s="9">
        <v>1185701</v>
      </c>
      <c r="AO37" s="9">
        <v>412816</v>
      </c>
      <c r="AP37" s="9">
        <v>33803</v>
      </c>
      <c r="AQ37" s="10">
        <f t="shared" si="21"/>
        <v>10133525</v>
      </c>
      <c r="AR37" s="10"/>
      <c r="AS37" s="12" t="s">
        <v>75</v>
      </c>
      <c r="AT37" s="12" t="s">
        <v>75</v>
      </c>
      <c r="AU37" s="12" t="s">
        <v>75</v>
      </c>
      <c r="AV37" s="12" t="s">
        <v>75</v>
      </c>
      <c r="AW37" s="12" t="s">
        <v>75</v>
      </c>
      <c r="AX37" s="12" t="s">
        <v>75</v>
      </c>
      <c r="AY37" s="10"/>
      <c r="AZ37" s="17">
        <v>6.200463168692906</v>
      </c>
      <c r="BA37" s="17">
        <v>3.1397366775386564</v>
      </c>
      <c r="BB37" s="17">
        <v>1.302719355418039</v>
      </c>
      <c r="BC37" s="17">
        <v>0.4906964030539311</v>
      </c>
      <c r="BD37" s="19">
        <f t="shared" si="22"/>
        <v>11.133615604703534</v>
      </c>
      <c r="BE37" s="19"/>
      <c r="BF37" s="9">
        <v>62908</v>
      </c>
      <c r="BG37" s="9">
        <v>3217181</v>
      </c>
      <c r="BH37" s="9">
        <v>79158866</v>
      </c>
      <c r="BI37" s="13" t="s">
        <v>2</v>
      </c>
      <c r="BJ37" s="13" t="s">
        <v>2</v>
      </c>
      <c r="BK37" s="10">
        <f t="shared" si="16"/>
        <v>82438955</v>
      </c>
      <c r="BL37" s="10"/>
      <c r="BM37" s="9">
        <v>3485336</v>
      </c>
      <c r="BN37" s="9">
        <v>3509641</v>
      </c>
      <c r="BO37" s="9">
        <v>22312147</v>
      </c>
      <c r="BP37" s="10">
        <f t="shared" si="17"/>
        <v>29307124</v>
      </c>
      <c r="BQ37" s="10"/>
      <c r="BR37" s="13" t="s">
        <v>2</v>
      </c>
      <c r="BS37" s="13" t="s">
        <v>2</v>
      </c>
      <c r="BT37" s="13" t="s">
        <v>2</v>
      </c>
      <c r="BU37" s="13" t="s">
        <v>2</v>
      </c>
      <c r="BV37" s="13" t="s">
        <v>2</v>
      </c>
      <c r="BW37" s="13" t="s">
        <v>2</v>
      </c>
      <c r="BX37" s="13" t="s">
        <v>2</v>
      </c>
      <c r="BY37" s="13" t="s">
        <v>2</v>
      </c>
      <c r="BZ37" s="13" t="s">
        <v>2</v>
      </c>
      <c r="CA37" s="13" t="s">
        <v>2</v>
      </c>
      <c r="CB37" s="13" t="s">
        <v>2</v>
      </c>
      <c r="CC37" s="9">
        <v>1030929</v>
      </c>
      <c r="CD37" s="9">
        <v>3556429</v>
      </c>
      <c r="CE37" s="9">
        <v>21158692</v>
      </c>
      <c r="CF37" s="10">
        <f t="shared" si="18"/>
        <v>25746050</v>
      </c>
      <c r="CG37" s="13" t="s">
        <v>2</v>
      </c>
      <c r="CH37" s="13" t="s">
        <v>2</v>
      </c>
      <c r="CI37" s="9">
        <v>2732179</v>
      </c>
      <c r="CJ37" s="9">
        <v>11470558</v>
      </c>
      <c r="CK37" s="9">
        <v>4277414</v>
      </c>
      <c r="CL37" s="10">
        <f t="shared" si="19"/>
        <v>18480151</v>
      </c>
      <c r="CM37" s="9">
        <v>425324</v>
      </c>
      <c r="CN37" s="10">
        <f t="shared" si="23"/>
        <v>156397604</v>
      </c>
      <c r="CO37" s="9">
        <v>868004</v>
      </c>
      <c r="CP37" s="9">
        <v>53804073</v>
      </c>
      <c r="CQ37" s="9">
        <v>11407068</v>
      </c>
      <c r="CR37" s="9">
        <v>9205866</v>
      </c>
      <c r="CS37" s="9">
        <v>10521093</v>
      </c>
      <c r="CT37" s="9">
        <v>135260</v>
      </c>
      <c r="CU37" s="10">
        <f t="shared" si="24"/>
        <v>85073360</v>
      </c>
      <c r="CV37" s="10"/>
      <c r="CW37" s="12" t="s">
        <v>75</v>
      </c>
      <c r="CX37" s="12" t="s">
        <v>75</v>
      </c>
      <c r="CY37" s="12" t="s">
        <v>75</v>
      </c>
      <c r="CZ37" s="12" t="s">
        <v>75</v>
      </c>
      <c r="DA37" s="12" t="s">
        <v>75</v>
      </c>
      <c r="DB37" s="12" t="s">
        <v>75</v>
      </c>
      <c r="DC37" s="10"/>
      <c r="DD37" s="17">
        <v>6.03671469605479</v>
      </c>
      <c r="DE37" s="17">
        <v>1.2798513420070692</v>
      </c>
      <c r="DF37" s="17">
        <v>1.0328806626240197</v>
      </c>
      <c r="DG37" s="17">
        <v>1.195622546297704</v>
      </c>
      <c r="DH37" s="19">
        <f t="shared" si="25"/>
        <v>9.545069246983584</v>
      </c>
    </row>
    <row r="38" spans="1:112" ht="12">
      <c r="A38" s="8">
        <v>2006</v>
      </c>
      <c r="B38" s="9">
        <v>37423</v>
      </c>
      <c r="C38" s="9">
        <v>856262</v>
      </c>
      <c r="D38" s="9">
        <v>8156208</v>
      </c>
      <c r="E38" s="13" t="s">
        <v>2</v>
      </c>
      <c r="F38" s="13" t="s">
        <v>2</v>
      </c>
      <c r="G38" s="10">
        <f t="shared" si="12"/>
        <v>9049893</v>
      </c>
      <c r="H38" s="10"/>
      <c r="I38" s="9">
        <v>1037677</v>
      </c>
      <c r="J38" s="9">
        <v>342283</v>
      </c>
      <c r="K38" s="9">
        <v>4184150</v>
      </c>
      <c r="L38" s="10">
        <f t="shared" si="13"/>
        <v>5564110</v>
      </c>
      <c r="M38" s="10"/>
      <c r="N38" s="13" t="s">
        <v>2</v>
      </c>
      <c r="O38" s="13" t="s">
        <v>2</v>
      </c>
      <c r="P38" s="13" t="s">
        <v>2</v>
      </c>
      <c r="Q38" s="13" t="s">
        <v>2</v>
      </c>
      <c r="R38" s="13" t="s">
        <v>2</v>
      </c>
      <c r="S38" s="13" t="s">
        <v>2</v>
      </c>
      <c r="T38" s="13" t="s">
        <v>2</v>
      </c>
      <c r="U38" s="13" t="s">
        <v>2</v>
      </c>
      <c r="V38" s="13" t="s">
        <v>2</v>
      </c>
      <c r="W38" s="13" t="s">
        <v>2</v>
      </c>
      <c r="X38" s="13" t="s">
        <v>2</v>
      </c>
      <c r="Y38" s="9">
        <v>207651</v>
      </c>
      <c r="Z38" s="9">
        <v>522138</v>
      </c>
      <c r="AA38" s="9">
        <v>3008574</v>
      </c>
      <c r="AB38" s="10">
        <f t="shared" si="14"/>
        <v>3738363</v>
      </c>
      <c r="AC38" s="13" t="s">
        <v>2</v>
      </c>
      <c r="AD38" s="13" t="s">
        <v>2</v>
      </c>
      <c r="AE38" s="9">
        <v>128158</v>
      </c>
      <c r="AF38" s="9">
        <v>697221</v>
      </c>
      <c r="AG38" s="9">
        <v>485281</v>
      </c>
      <c r="AH38" s="10">
        <f t="shared" si="15"/>
        <v>1310660</v>
      </c>
      <c r="AI38" s="9">
        <v>70165</v>
      </c>
      <c r="AJ38" s="10">
        <f t="shared" si="20"/>
        <v>19733191</v>
      </c>
      <c r="AK38" s="9">
        <v>54358</v>
      </c>
      <c r="AL38" s="9">
        <v>5091354</v>
      </c>
      <c r="AM38" s="9">
        <v>2404037</v>
      </c>
      <c r="AN38" s="9">
        <v>1191791</v>
      </c>
      <c r="AO38" s="9">
        <v>772358</v>
      </c>
      <c r="AP38" s="9">
        <v>24985</v>
      </c>
      <c r="AQ38" s="10">
        <f t="shared" si="21"/>
        <v>9484525</v>
      </c>
      <c r="AR38" s="10"/>
      <c r="AS38" s="12" t="s">
        <v>75</v>
      </c>
      <c r="AT38" s="12" t="s">
        <v>75</v>
      </c>
      <c r="AU38" s="12" t="s">
        <v>75</v>
      </c>
      <c r="AV38" s="12" t="s">
        <v>75</v>
      </c>
      <c r="AW38" s="12" t="s">
        <v>75</v>
      </c>
      <c r="AX38" s="12" t="s">
        <v>75</v>
      </c>
      <c r="AY38" s="10"/>
      <c r="AZ38" s="17">
        <v>5.593826269088964</v>
      </c>
      <c r="BA38" s="17">
        <v>2.641294500924867</v>
      </c>
      <c r="BB38" s="17">
        <v>1.309410385344214</v>
      </c>
      <c r="BC38" s="17">
        <v>0.8760338053245172</v>
      </c>
      <c r="BD38" s="19">
        <f t="shared" si="22"/>
        <v>10.420564960682565</v>
      </c>
      <c r="BE38" s="19"/>
      <c r="BF38" s="9">
        <v>171960</v>
      </c>
      <c r="BG38" s="9">
        <v>3981244</v>
      </c>
      <c r="BH38" s="9">
        <v>71737801</v>
      </c>
      <c r="BI38" s="13" t="s">
        <v>2</v>
      </c>
      <c r="BJ38" s="13" t="s">
        <v>2</v>
      </c>
      <c r="BK38" s="10">
        <f t="shared" si="16"/>
        <v>75891005</v>
      </c>
      <c r="BL38" s="10"/>
      <c r="BM38" s="9">
        <v>3745725</v>
      </c>
      <c r="BN38" s="9">
        <v>3283294</v>
      </c>
      <c r="BO38" s="9">
        <v>20007313</v>
      </c>
      <c r="BP38" s="10">
        <f t="shared" si="17"/>
        <v>27036332</v>
      </c>
      <c r="BQ38" s="10"/>
      <c r="BR38" s="13" t="s">
        <v>2</v>
      </c>
      <c r="BS38" s="13" t="s">
        <v>2</v>
      </c>
      <c r="BT38" s="13" t="s">
        <v>2</v>
      </c>
      <c r="BU38" s="13" t="s">
        <v>2</v>
      </c>
      <c r="BV38" s="13" t="s">
        <v>2</v>
      </c>
      <c r="BW38" s="13" t="s">
        <v>2</v>
      </c>
      <c r="BX38" s="13" t="s">
        <v>2</v>
      </c>
      <c r="BY38" s="13" t="s">
        <v>2</v>
      </c>
      <c r="BZ38" s="13" t="s">
        <v>2</v>
      </c>
      <c r="CA38" s="13" t="s">
        <v>2</v>
      </c>
      <c r="CB38" s="13" t="s">
        <v>2</v>
      </c>
      <c r="CC38" s="9">
        <v>1318250</v>
      </c>
      <c r="CD38" s="9">
        <v>4096441</v>
      </c>
      <c r="CE38" s="9">
        <v>21127040</v>
      </c>
      <c r="CF38" s="10">
        <f t="shared" si="18"/>
        <v>26541731</v>
      </c>
      <c r="CG38" s="13" t="s">
        <v>2</v>
      </c>
      <c r="CH38" s="13" t="s">
        <v>2</v>
      </c>
      <c r="CI38" s="9">
        <v>3201540</v>
      </c>
      <c r="CJ38" s="9">
        <v>11756456</v>
      </c>
      <c r="CK38" s="9">
        <v>4224359</v>
      </c>
      <c r="CL38" s="10">
        <f t="shared" si="19"/>
        <v>19182355</v>
      </c>
      <c r="CM38" s="9">
        <v>344318</v>
      </c>
      <c r="CN38" s="10">
        <f t="shared" si="23"/>
        <v>148995741</v>
      </c>
      <c r="CO38" s="9">
        <v>701919</v>
      </c>
      <c r="CP38" s="9">
        <v>50748562</v>
      </c>
      <c r="CQ38" s="9">
        <v>10947370</v>
      </c>
      <c r="CR38" s="9">
        <v>8923506</v>
      </c>
      <c r="CS38" s="9">
        <v>10714967</v>
      </c>
      <c r="CT38" s="9">
        <v>115941</v>
      </c>
      <c r="CU38" s="10">
        <f t="shared" si="24"/>
        <v>81450346</v>
      </c>
      <c r="CV38" s="10"/>
      <c r="CW38" s="12" t="s">
        <v>75</v>
      </c>
      <c r="CX38" s="12" t="s">
        <v>75</v>
      </c>
      <c r="CY38" s="12" t="s">
        <v>75</v>
      </c>
      <c r="CZ38" s="12" t="s">
        <v>75</v>
      </c>
      <c r="DA38" s="12" t="s">
        <v>75</v>
      </c>
      <c r="DB38" s="12" t="s">
        <v>75</v>
      </c>
      <c r="DC38" s="10"/>
      <c r="DD38" s="17">
        <v>5.693892171119604</v>
      </c>
      <c r="DE38" s="17">
        <v>1.228274100404059</v>
      </c>
      <c r="DF38" s="17">
        <v>1.0012004074586154</v>
      </c>
      <c r="DG38" s="17">
        <v>1.2152072854264655</v>
      </c>
      <c r="DH38" s="19">
        <f t="shared" si="25"/>
        <v>9.138573964408744</v>
      </c>
    </row>
    <row r="39" spans="1:112" ht="12">
      <c r="A39" s="8">
        <v>2007</v>
      </c>
      <c r="B39" s="9">
        <v>243196</v>
      </c>
      <c r="C39" s="9">
        <v>1503031</v>
      </c>
      <c r="D39" s="9">
        <v>8168092</v>
      </c>
      <c r="E39" s="13" t="s">
        <v>2</v>
      </c>
      <c r="F39" s="13" t="s">
        <v>2</v>
      </c>
      <c r="G39" s="10">
        <f t="shared" si="12"/>
        <v>9914319</v>
      </c>
      <c r="H39" s="10"/>
      <c r="I39" s="9">
        <v>805385</v>
      </c>
      <c r="J39" s="9">
        <v>475315</v>
      </c>
      <c r="K39" s="9">
        <v>4334860</v>
      </c>
      <c r="L39" s="10">
        <f t="shared" si="13"/>
        <v>5615560</v>
      </c>
      <c r="M39" s="10"/>
      <c r="N39" s="13" t="s">
        <v>2</v>
      </c>
      <c r="O39" s="13" t="s">
        <v>2</v>
      </c>
      <c r="P39" s="13" t="s">
        <v>2</v>
      </c>
      <c r="Q39" s="13" t="s">
        <v>2</v>
      </c>
      <c r="R39" s="13" t="s">
        <v>2</v>
      </c>
      <c r="S39" s="13" t="s">
        <v>2</v>
      </c>
      <c r="T39" s="13" t="s">
        <v>2</v>
      </c>
      <c r="U39" s="13" t="s">
        <v>2</v>
      </c>
      <c r="V39" s="13" t="s">
        <v>2</v>
      </c>
      <c r="W39" s="13" t="s">
        <v>2</v>
      </c>
      <c r="X39" s="13" t="s">
        <v>2</v>
      </c>
      <c r="Y39" s="9">
        <v>218450</v>
      </c>
      <c r="Z39" s="9">
        <v>444256</v>
      </c>
      <c r="AA39" s="9">
        <v>3001405</v>
      </c>
      <c r="AB39" s="10">
        <f t="shared" si="14"/>
        <v>3664111</v>
      </c>
      <c r="AC39" s="13" t="s">
        <v>2</v>
      </c>
      <c r="AD39" s="13" t="s">
        <v>2</v>
      </c>
      <c r="AE39" s="9">
        <v>131245</v>
      </c>
      <c r="AF39" s="9">
        <v>414322</v>
      </c>
      <c r="AG39" s="9">
        <v>567875</v>
      </c>
      <c r="AH39" s="10">
        <f t="shared" si="15"/>
        <v>1113442</v>
      </c>
      <c r="AI39" s="9">
        <v>67205</v>
      </c>
      <c r="AJ39" s="10">
        <f t="shared" si="20"/>
        <v>20374637</v>
      </c>
      <c r="AK39" s="9">
        <v>41212</v>
      </c>
      <c r="AL39" s="9">
        <v>5475189</v>
      </c>
      <c r="AM39" s="9">
        <v>2444317</v>
      </c>
      <c r="AN39" s="9">
        <v>1246802</v>
      </c>
      <c r="AO39" s="9">
        <v>519934</v>
      </c>
      <c r="AP39" s="9">
        <v>25107</v>
      </c>
      <c r="AQ39" s="10">
        <f t="shared" si="21"/>
        <v>9711349</v>
      </c>
      <c r="AR39" s="10"/>
      <c r="AS39" s="12" t="s">
        <v>75</v>
      </c>
      <c r="AT39" s="12" t="s">
        <v>75</v>
      </c>
      <c r="AU39" s="12" t="s">
        <v>75</v>
      </c>
      <c r="AV39" s="12" t="s">
        <v>75</v>
      </c>
      <c r="AW39" s="12" t="s">
        <v>75</v>
      </c>
      <c r="AX39" s="12" t="s">
        <v>75</v>
      </c>
      <c r="AY39" s="10"/>
      <c r="AZ39" s="17">
        <v>5.919598283005997</v>
      </c>
      <c r="BA39" s="17">
        <v>2.642716939328007</v>
      </c>
      <c r="BB39" s="17">
        <v>1.3480022294113396</v>
      </c>
      <c r="BC39" s="17">
        <v>0.5892808025015889</v>
      </c>
      <c r="BD39" s="19">
        <f aca="true" t="shared" si="26" ref="BD39:BD47">SUM(AZ39:BC39)</f>
        <v>10.499598254246932</v>
      </c>
      <c r="BE39" s="19"/>
      <c r="BF39" s="9">
        <v>721058</v>
      </c>
      <c r="BG39" s="9">
        <v>7155295</v>
      </c>
      <c r="BH39" s="9">
        <v>70080025</v>
      </c>
      <c r="BI39" s="13" t="s">
        <v>2</v>
      </c>
      <c r="BJ39" s="13" t="s">
        <v>2</v>
      </c>
      <c r="BK39" s="10">
        <f t="shared" si="16"/>
        <v>77956378</v>
      </c>
      <c r="BL39" s="10"/>
      <c r="BM39" s="9">
        <v>3192610</v>
      </c>
      <c r="BN39" s="9">
        <v>3687556</v>
      </c>
      <c r="BO39" s="9">
        <v>20410312</v>
      </c>
      <c r="BP39" s="10">
        <f t="shared" si="17"/>
        <v>27290478</v>
      </c>
      <c r="BQ39" s="10"/>
      <c r="BR39" s="13" t="s">
        <v>2</v>
      </c>
      <c r="BS39" s="13" t="s">
        <v>2</v>
      </c>
      <c r="BT39" s="13" t="s">
        <v>2</v>
      </c>
      <c r="BU39" s="13" t="s">
        <v>2</v>
      </c>
      <c r="BV39" s="13" t="s">
        <v>2</v>
      </c>
      <c r="BW39" s="13" t="s">
        <v>2</v>
      </c>
      <c r="BX39" s="13" t="s">
        <v>2</v>
      </c>
      <c r="BY39" s="13" t="s">
        <v>2</v>
      </c>
      <c r="BZ39" s="13" t="s">
        <v>2</v>
      </c>
      <c r="CA39" s="13" t="s">
        <v>2</v>
      </c>
      <c r="CB39" s="13" t="s">
        <v>2</v>
      </c>
      <c r="CC39" s="9">
        <v>1122502</v>
      </c>
      <c r="CD39" s="9">
        <v>4283003</v>
      </c>
      <c r="CE39" s="9">
        <v>22096027</v>
      </c>
      <c r="CF39" s="10">
        <f t="shared" si="18"/>
        <v>27501532</v>
      </c>
      <c r="CG39" s="13" t="s">
        <v>2</v>
      </c>
      <c r="CH39" s="13" t="s">
        <v>2</v>
      </c>
      <c r="CI39" s="9">
        <v>3159083</v>
      </c>
      <c r="CJ39" s="9">
        <v>12749015</v>
      </c>
      <c r="CK39" s="9">
        <v>4420273</v>
      </c>
      <c r="CL39" s="10">
        <f t="shared" si="19"/>
        <v>20328371</v>
      </c>
      <c r="CM39" s="9">
        <v>335535</v>
      </c>
      <c r="CN39" s="10">
        <f t="shared" si="23"/>
        <v>153412294</v>
      </c>
      <c r="CO39" s="9">
        <v>919675</v>
      </c>
      <c r="CP39" s="9">
        <v>50036590</v>
      </c>
      <c r="CQ39" s="9">
        <v>10562332</v>
      </c>
      <c r="CR39" s="9">
        <v>9172045</v>
      </c>
      <c r="CS39" s="9">
        <v>11068787</v>
      </c>
      <c r="CT39" s="9">
        <v>119211</v>
      </c>
      <c r="CU39" s="10">
        <f t="shared" si="24"/>
        <v>80958965</v>
      </c>
      <c r="CV39" s="10"/>
      <c r="CW39" s="12" t="s">
        <v>75</v>
      </c>
      <c r="CX39" s="12" t="s">
        <v>75</v>
      </c>
      <c r="CY39" s="12" t="s">
        <v>75</v>
      </c>
      <c r="CZ39" s="12" t="s">
        <v>75</v>
      </c>
      <c r="DA39" s="12" t="s">
        <v>75</v>
      </c>
      <c r="DB39" s="12" t="s">
        <v>75</v>
      </c>
      <c r="DC39" s="10"/>
      <c r="DD39" s="17">
        <v>5.643595663750708</v>
      </c>
      <c r="DE39" s="17">
        <v>1.1913188143775453</v>
      </c>
      <c r="DF39" s="17">
        <v>1.0345092139517573</v>
      </c>
      <c r="DG39" s="17">
        <v>1.2618872908575822</v>
      </c>
      <c r="DH39" s="19">
        <v>9.12</v>
      </c>
    </row>
    <row r="40" spans="1:112" ht="12">
      <c r="A40" s="8">
        <v>2008</v>
      </c>
      <c r="B40" s="9">
        <v>362910</v>
      </c>
      <c r="C40" s="9">
        <v>1701241</v>
      </c>
      <c r="D40" s="9">
        <v>9405151</v>
      </c>
      <c r="E40" s="13" t="s">
        <v>2</v>
      </c>
      <c r="F40" s="13" t="s">
        <v>2</v>
      </c>
      <c r="G40" s="10">
        <f t="shared" si="12"/>
        <v>11469302</v>
      </c>
      <c r="H40" s="10"/>
      <c r="I40" s="9">
        <v>148814</v>
      </c>
      <c r="J40" s="9">
        <v>599025</v>
      </c>
      <c r="K40" s="9">
        <v>4445404</v>
      </c>
      <c r="L40" s="10">
        <f t="shared" si="13"/>
        <v>5193243</v>
      </c>
      <c r="M40" s="10"/>
      <c r="N40" s="13" t="s">
        <v>2</v>
      </c>
      <c r="O40" s="13" t="s">
        <v>2</v>
      </c>
      <c r="P40" s="13" t="s">
        <v>2</v>
      </c>
      <c r="Q40" s="13" t="s">
        <v>2</v>
      </c>
      <c r="R40" s="13" t="s">
        <v>2</v>
      </c>
      <c r="S40" s="13" t="s">
        <v>2</v>
      </c>
      <c r="T40" s="13" t="s">
        <v>2</v>
      </c>
      <c r="U40" s="13" t="s">
        <v>2</v>
      </c>
      <c r="V40" s="13" t="s">
        <v>2</v>
      </c>
      <c r="W40" s="13" t="s">
        <v>2</v>
      </c>
      <c r="X40" s="13" t="s">
        <v>2</v>
      </c>
      <c r="Y40" s="9">
        <v>83312</v>
      </c>
      <c r="Z40" s="9">
        <v>459912</v>
      </c>
      <c r="AA40" s="9">
        <v>3236673</v>
      </c>
      <c r="AB40" s="10">
        <f t="shared" si="14"/>
        <v>3779897</v>
      </c>
      <c r="AC40" s="13" t="s">
        <v>2</v>
      </c>
      <c r="AD40" s="13" t="s">
        <v>2</v>
      </c>
      <c r="AE40" s="9">
        <v>214139</v>
      </c>
      <c r="AF40" s="9">
        <v>643866</v>
      </c>
      <c r="AG40" s="9">
        <v>601891</v>
      </c>
      <c r="AH40" s="10">
        <f t="shared" si="15"/>
        <v>1459896</v>
      </c>
      <c r="AI40" s="9">
        <v>92934</v>
      </c>
      <c r="AJ40" s="10">
        <f t="shared" si="20"/>
        <v>21995272</v>
      </c>
      <c r="AK40" s="9">
        <v>75095</v>
      </c>
      <c r="AL40" s="9">
        <v>6237515</v>
      </c>
      <c r="AM40" s="9">
        <v>2179429</v>
      </c>
      <c r="AN40" s="9">
        <v>1281477</v>
      </c>
      <c r="AO40" s="9">
        <v>698174</v>
      </c>
      <c r="AP40" s="9">
        <v>45814</v>
      </c>
      <c r="AQ40" s="10">
        <f t="shared" si="21"/>
        <v>10442409</v>
      </c>
      <c r="AR40" s="10"/>
      <c r="AS40" s="12" t="s">
        <v>75</v>
      </c>
      <c r="AT40" s="12" t="s">
        <v>75</v>
      </c>
      <c r="AU40" s="12" t="s">
        <v>75</v>
      </c>
      <c r="AV40" s="12" t="s">
        <v>75</v>
      </c>
      <c r="AW40" s="12" t="s">
        <v>75</v>
      </c>
      <c r="AX40" s="12" t="s">
        <v>75</v>
      </c>
      <c r="AY40" s="10"/>
      <c r="AZ40" s="17">
        <v>6.74</v>
      </c>
      <c r="BA40" s="17">
        <v>2.36</v>
      </c>
      <c r="BB40" s="17">
        <v>1.39</v>
      </c>
      <c r="BC40" s="17">
        <v>0.8</v>
      </c>
      <c r="BD40" s="19">
        <f t="shared" si="26"/>
        <v>11.290000000000001</v>
      </c>
      <c r="BE40" s="19"/>
      <c r="BF40" s="9">
        <v>1013935</v>
      </c>
      <c r="BG40" s="9">
        <v>7023725</v>
      </c>
      <c r="BH40" s="9">
        <v>71621165</v>
      </c>
      <c r="BI40" s="13" t="s">
        <v>2</v>
      </c>
      <c r="BJ40" s="13" t="s">
        <v>2</v>
      </c>
      <c r="BK40" s="10">
        <f t="shared" si="16"/>
        <v>79658825</v>
      </c>
      <c r="BL40" s="10"/>
      <c r="BM40" s="9">
        <v>1043019</v>
      </c>
      <c r="BN40" s="9">
        <v>3180327</v>
      </c>
      <c r="BO40" s="9">
        <v>17950578</v>
      </c>
      <c r="BP40" s="10">
        <f t="shared" si="17"/>
        <v>22173924</v>
      </c>
      <c r="BQ40" s="10"/>
      <c r="BR40" s="13" t="s">
        <v>2</v>
      </c>
      <c r="BS40" s="13" t="s">
        <v>2</v>
      </c>
      <c r="BT40" s="13" t="s">
        <v>2</v>
      </c>
      <c r="BU40" s="13" t="s">
        <v>2</v>
      </c>
      <c r="BV40" s="13" t="s">
        <v>2</v>
      </c>
      <c r="BW40" s="13" t="s">
        <v>2</v>
      </c>
      <c r="BX40" s="13" t="s">
        <v>2</v>
      </c>
      <c r="BY40" s="13" t="s">
        <v>2</v>
      </c>
      <c r="BZ40" s="13" t="s">
        <v>2</v>
      </c>
      <c r="CA40" s="13" t="s">
        <v>2</v>
      </c>
      <c r="CB40" s="13" t="s">
        <v>2</v>
      </c>
      <c r="CC40" s="9">
        <v>257857</v>
      </c>
      <c r="CD40" s="9">
        <v>3552408</v>
      </c>
      <c r="CE40" s="9">
        <v>22058858</v>
      </c>
      <c r="CF40" s="10">
        <f t="shared" si="18"/>
        <v>25869123</v>
      </c>
      <c r="CG40" s="13" t="s">
        <v>2</v>
      </c>
      <c r="CH40" s="13" t="s">
        <v>2</v>
      </c>
      <c r="CI40" s="9">
        <v>3654020</v>
      </c>
      <c r="CJ40" s="9">
        <v>13374458</v>
      </c>
      <c r="CK40" s="9">
        <v>4737846</v>
      </c>
      <c r="CL40" s="10">
        <f t="shared" si="19"/>
        <v>21766324</v>
      </c>
      <c r="CM40" s="9">
        <v>468840</v>
      </c>
      <c r="CN40" s="10">
        <f t="shared" si="23"/>
        <v>149937036</v>
      </c>
      <c r="CO40" s="9">
        <v>1095010</v>
      </c>
      <c r="CP40" s="9">
        <v>51111730</v>
      </c>
      <c r="CQ40" s="9">
        <v>8490774</v>
      </c>
      <c r="CR40" s="9">
        <v>8423237</v>
      </c>
      <c r="CS40" s="9">
        <v>12430678</v>
      </c>
      <c r="CT40" s="9">
        <v>206375</v>
      </c>
      <c r="CU40" s="10">
        <f t="shared" si="24"/>
        <v>80662794</v>
      </c>
      <c r="CV40" s="10"/>
      <c r="CW40" s="12" t="s">
        <v>75</v>
      </c>
      <c r="CX40" s="12" t="s">
        <v>75</v>
      </c>
      <c r="CY40" s="12" t="s">
        <v>75</v>
      </c>
      <c r="CZ40" s="12" t="s">
        <v>75</v>
      </c>
      <c r="DA40" s="12" t="s">
        <v>75</v>
      </c>
      <c r="DB40" s="12" t="s">
        <v>75</v>
      </c>
      <c r="DC40" s="10"/>
      <c r="DD40" s="17">
        <v>5.78</v>
      </c>
      <c r="DE40" s="17">
        <v>0.96</v>
      </c>
      <c r="DF40" s="17">
        <v>0.95</v>
      </c>
      <c r="DG40" s="17">
        <v>1.43</v>
      </c>
      <c r="DH40" s="19">
        <f t="shared" si="25"/>
        <v>9.120000000000001</v>
      </c>
    </row>
    <row r="41" spans="1:112" ht="12">
      <c r="A41" s="8">
        <v>2009</v>
      </c>
      <c r="B41" s="9">
        <v>181305</v>
      </c>
      <c r="C41" s="9">
        <v>1937022</v>
      </c>
      <c r="D41" s="9">
        <v>6909261</v>
      </c>
      <c r="E41" s="13" t="s">
        <v>2</v>
      </c>
      <c r="F41" s="13" t="s">
        <v>2</v>
      </c>
      <c r="G41" s="10">
        <f t="shared" si="12"/>
        <v>9027588</v>
      </c>
      <c r="H41" s="10"/>
      <c r="I41" s="9">
        <v>127294</v>
      </c>
      <c r="J41" s="9">
        <v>716568</v>
      </c>
      <c r="K41" s="9">
        <v>4643668</v>
      </c>
      <c r="L41" s="10">
        <f t="shared" si="13"/>
        <v>5487530</v>
      </c>
      <c r="M41" s="10"/>
      <c r="N41" s="13" t="s">
        <v>2</v>
      </c>
      <c r="O41" s="13" t="s">
        <v>2</v>
      </c>
      <c r="P41" s="13" t="s">
        <v>2</v>
      </c>
      <c r="Q41" s="13" t="s">
        <v>2</v>
      </c>
      <c r="R41" s="13" t="s">
        <v>2</v>
      </c>
      <c r="S41" s="13" t="s">
        <v>2</v>
      </c>
      <c r="T41" s="13" t="s">
        <v>2</v>
      </c>
      <c r="U41" s="13" t="s">
        <v>2</v>
      </c>
      <c r="V41" s="13" t="s">
        <v>2</v>
      </c>
      <c r="W41" s="13" t="s">
        <v>2</v>
      </c>
      <c r="X41" s="13" t="s">
        <v>2</v>
      </c>
      <c r="Y41" s="9">
        <v>71574</v>
      </c>
      <c r="Z41" s="9">
        <v>509962</v>
      </c>
      <c r="AA41" s="9">
        <v>2979249</v>
      </c>
      <c r="AB41" s="10">
        <f t="shared" si="14"/>
        <v>3560785</v>
      </c>
      <c r="AC41" s="13" t="s">
        <v>2</v>
      </c>
      <c r="AD41" s="13" t="s">
        <v>2</v>
      </c>
      <c r="AE41" s="9">
        <v>288932</v>
      </c>
      <c r="AF41" s="9">
        <v>356928</v>
      </c>
      <c r="AG41" s="9">
        <v>523145</v>
      </c>
      <c r="AH41" s="10">
        <f t="shared" si="15"/>
        <v>1169005</v>
      </c>
      <c r="AI41" s="9">
        <v>89913</v>
      </c>
      <c r="AJ41" s="10">
        <f t="shared" si="20"/>
        <v>19334821</v>
      </c>
      <c r="AK41" s="9">
        <v>45253</v>
      </c>
      <c r="AL41" s="9">
        <v>4978596</v>
      </c>
      <c r="AM41" s="9">
        <v>1871347</v>
      </c>
      <c r="AN41" s="9">
        <v>1075359</v>
      </c>
      <c r="AO41" s="9">
        <v>570393</v>
      </c>
      <c r="AP41" s="9">
        <v>55764</v>
      </c>
      <c r="AQ41" s="10">
        <f t="shared" si="21"/>
        <v>8551459</v>
      </c>
      <c r="AR41" s="10"/>
      <c r="AS41" s="12" t="s">
        <v>75</v>
      </c>
      <c r="AT41" s="12" t="s">
        <v>75</v>
      </c>
      <c r="AU41" s="12" t="s">
        <v>75</v>
      </c>
      <c r="AV41" s="12" t="s">
        <v>75</v>
      </c>
      <c r="AW41" s="12" t="s">
        <v>75</v>
      </c>
      <c r="AX41" s="12" t="s">
        <v>75</v>
      </c>
      <c r="AY41" s="10"/>
      <c r="AZ41" s="17">
        <v>5.38</v>
      </c>
      <c r="BA41" s="17">
        <v>2.02</v>
      </c>
      <c r="BB41" s="17">
        <v>1.16</v>
      </c>
      <c r="BC41" s="17">
        <v>0.68</v>
      </c>
      <c r="BD41" s="19">
        <f t="shared" si="26"/>
        <v>9.24</v>
      </c>
      <c r="BE41" s="19"/>
      <c r="BF41" s="9">
        <v>709417</v>
      </c>
      <c r="BG41" s="9">
        <v>7866010</v>
      </c>
      <c r="BH41" s="9">
        <v>64571998</v>
      </c>
      <c r="BI41" s="13" t="s">
        <v>2</v>
      </c>
      <c r="BJ41" s="13" t="s">
        <v>2</v>
      </c>
      <c r="BK41" s="10">
        <f t="shared" si="16"/>
        <v>73147425</v>
      </c>
      <c r="BL41" s="10"/>
      <c r="BM41" s="9">
        <v>656714</v>
      </c>
      <c r="BN41" s="9">
        <v>3910859</v>
      </c>
      <c r="BO41" s="9">
        <v>22974201</v>
      </c>
      <c r="BP41" s="10">
        <f t="shared" si="17"/>
        <v>27541774</v>
      </c>
      <c r="BQ41" s="10"/>
      <c r="BR41" s="13" t="s">
        <v>2</v>
      </c>
      <c r="BS41" s="13" t="s">
        <v>2</v>
      </c>
      <c r="BT41" s="13" t="s">
        <v>2</v>
      </c>
      <c r="BU41" s="13" t="s">
        <v>2</v>
      </c>
      <c r="BV41" s="13" t="s">
        <v>2</v>
      </c>
      <c r="BW41" s="13" t="s">
        <v>2</v>
      </c>
      <c r="BX41" s="13" t="s">
        <v>2</v>
      </c>
      <c r="BY41" s="13" t="s">
        <v>2</v>
      </c>
      <c r="BZ41" s="13" t="s">
        <v>2</v>
      </c>
      <c r="CA41" s="13" t="s">
        <v>2</v>
      </c>
      <c r="CB41" s="13" t="s">
        <v>2</v>
      </c>
      <c r="CC41" s="9">
        <v>256293</v>
      </c>
      <c r="CD41" s="9">
        <v>3849658</v>
      </c>
      <c r="CE41" s="9">
        <v>21573779</v>
      </c>
      <c r="CF41" s="10">
        <f t="shared" si="18"/>
        <v>25679730</v>
      </c>
      <c r="CG41" s="13" t="s">
        <v>2</v>
      </c>
      <c r="CH41" s="13" t="s">
        <v>2</v>
      </c>
      <c r="CI41" s="9">
        <v>3605447</v>
      </c>
      <c r="CJ41" s="9">
        <v>12006024</v>
      </c>
      <c r="CK41" s="9">
        <v>5082820</v>
      </c>
      <c r="CL41" s="10">
        <f t="shared" si="19"/>
        <v>20694291</v>
      </c>
      <c r="CM41" s="9">
        <v>410564</v>
      </c>
      <c r="CN41" s="10">
        <f t="shared" si="23"/>
        <v>147473784</v>
      </c>
      <c r="CO41" s="9">
        <v>863489</v>
      </c>
      <c r="CP41" s="9">
        <v>46810042</v>
      </c>
      <c r="CQ41" s="9">
        <v>7885255</v>
      </c>
      <c r="CR41" s="9">
        <v>7966033</v>
      </c>
      <c r="CS41" s="9">
        <v>11167941</v>
      </c>
      <c r="CT41" s="9">
        <v>342492</v>
      </c>
      <c r="CU41" s="10">
        <f t="shared" si="24"/>
        <v>74171763</v>
      </c>
      <c r="CV41" s="10"/>
      <c r="CW41" s="12" t="s">
        <v>75</v>
      </c>
      <c r="CX41" s="12" t="s">
        <v>75</v>
      </c>
      <c r="CY41" s="12" t="s">
        <v>75</v>
      </c>
      <c r="CZ41" s="12" t="s">
        <v>75</v>
      </c>
      <c r="DA41" s="12" t="s">
        <v>75</v>
      </c>
      <c r="DB41" s="12" t="s">
        <v>75</v>
      </c>
      <c r="DC41" s="10"/>
      <c r="DD41" s="17">
        <v>5.29</v>
      </c>
      <c r="DE41" s="17">
        <v>0.89</v>
      </c>
      <c r="DF41" s="17">
        <v>0.9</v>
      </c>
      <c r="DG41" s="17">
        <v>1.3</v>
      </c>
      <c r="DH41" s="19">
        <f t="shared" si="25"/>
        <v>8.38</v>
      </c>
    </row>
    <row r="42" spans="1:112" ht="12">
      <c r="A42" s="8">
        <v>2010</v>
      </c>
      <c r="B42" s="9">
        <v>294482</v>
      </c>
      <c r="C42" s="9">
        <v>2472710</v>
      </c>
      <c r="D42" s="9">
        <v>6912260</v>
      </c>
      <c r="E42" s="13" t="s">
        <v>2</v>
      </c>
      <c r="F42" s="13" t="s">
        <v>2</v>
      </c>
      <c r="G42" s="10">
        <f t="shared" si="12"/>
        <v>9679452</v>
      </c>
      <c r="H42" s="10"/>
      <c r="I42" s="9">
        <v>99643</v>
      </c>
      <c r="J42" s="9">
        <v>676234</v>
      </c>
      <c r="K42" s="9">
        <v>4205054</v>
      </c>
      <c r="L42" s="10">
        <f t="shared" si="13"/>
        <v>4980931</v>
      </c>
      <c r="M42" s="10"/>
      <c r="N42" s="13" t="s">
        <v>2</v>
      </c>
      <c r="O42" s="13" t="s">
        <v>2</v>
      </c>
      <c r="P42" s="13" t="s">
        <v>2</v>
      </c>
      <c r="Q42" s="13" t="s">
        <v>2</v>
      </c>
      <c r="R42" s="13" t="s">
        <v>2</v>
      </c>
      <c r="S42" s="13" t="s">
        <v>2</v>
      </c>
      <c r="T42" s="13" t="s">
        <v>2</v>
      </c>
      <c r="U42" s="13" t="s">
        <v>2</v>
      </c>
      <c r="V42" s="13" t="s">
        <v>2</v>
      </c>
      <c r="W42" s="13" t="s">
        <v>2</v>
      </c>
      <c r="X42" s="13" t="s">
        <v>2</v>
      </c>
      <c r="Y42" s="9">
        <v>54241</v>
      </c>
      <c r="Z42" s="9">
        <v>428665</v>
      </c>
      <c r="AA42" s="9">
        <v>3657933</v>
      </c>
      <c r="AB42" s="10">
        <f t="shared" si="14"/>
        <v>4140839</v>
      </c>
      <c r="AC42" s="13" t="s">
        <v>2</v>
      </c>
      <c r="AD42" s="13" t="s">
        <v>2</v>
      </c>
      <c r="AE42" s="9">
        <v>149353</v>
      </c>
      <c r="AF42" s="9">
        <v>341447</v>
      </c>
      <c r="AG42" s="9">
        <v>512353</v>
      </c>
      <c r="AH42" s="10">
        <f t="shared" si="15"/>
        <v>1003153</v>
      </c>
      <c r="AI42" s="9">
        <v>0</v>
      </c>
      <c r="AJ42" s="10">
        <f t="shared" si="20"/>
        <v>19804375</v>
      </c>
      <c r="AK42" s="9">
        <v>63242</v>
      </c>
      <c r="AL42" s="9">
        <v>5032562</v>
      </c>
      <c r="AM42" s="9">
        <v>1574058</v>
      </c>
      <c r="AN42" s="9">
        <v>1516272</v>
      </c>
      <c r="AO42" s="9">
        <v>423641</v>
      </c>
      <c r="AP42" s="9">
        <v>73879</v>
      </c>
      <c r="AQ42" s="10">
        <f t="shared" si="21"/>
        <v>8620412</v>
      </c>
      <c r="AR42" s="10"/>
      <c r="AS42" s="12" t="s">
        <v>75</v>
      </c>
      <c r="AT42" s="12" t="s">
        <v>75</v>
      </c>
      <c r="AU42" s="12" t="s">
        <v>75</v>
      </c>
      <c r="AV42" s="12" t="s">
        <v>75</v>
      </c>
      <c r="AW42" s="12" t="s">
        <v>75</v>
      </c>
      <c r="AX42" s="12" t="s">
        <v>75</v>
      </c>
      <c r="AY42" s="10"/>
      <c r="AZ42" s="17">
        <v>5.44</v>
      </c>
      <c r="BA42" s="17">
        <v>1.7</v>
      </c>
      <c r="BB42" s="17">
        <v>1.64</v>
      </c>
      <c r="BC42" s="17">
        <v>0.54</v>
      </c>
      <c r="BD42" s="19">
        <f t="shared" si="26"/>
        <v>9.32</v>
      </c>
      <c r="BE42" s="19"/>
      <c r="BF42" s="9">
        <v>4282241</v>
      </c>
      <c r="BG42" s="9">
        <v>9287263</v>
      </c>
      <c r="BH42" s="9">
        <v>54137960</v>
      </c>
      <c r="BI42" s="13" t="s">
        <v>2</v>
      </c>
      <c r="BJ42" s="13" t="s">
        <v>2</v>
      </c>
      <c r="BK42" s="10">
        <f t="shared" si="16"/>
        <v>67707464</v>
      </c>
      <c r="BL42" s="10"/>
      <c r="BM42" s="9">
        <v>668939</v>
      </c>
      <c r="BN42" s="9">
        <v>4734104</v>
      </c>
      <c r="BO42" s="9">
        <v>22756970</v>
      </c>
      <c r="BP42" s="10">
        <f t="shared" si="17"/>
        <v>28160013</v>
      </c>
      <c r="BQ42" s="10"/>
      <c r="BR42" s="13" t="s">
        <v>2</v>
      </c>
      <c r="BS42" s="13" t="s">
        <v>2</v>
      </c>
      <c r="BT42" s="13" t="s">
        <v>2</v>
      </c>
      <c r="BU42" s="13" t="s">
        <v>2</v>
      </c>
      <c r="BV42" s="13" t="s">
        <v>2</v>
      </c>
      <c r="BW42" s="13" t="s">
        <v>2</v>
      </c>
      <c r="BX42" s="13" t="s">
        <v>2</v>
      </c>
      <c r="BY42" s="13" t="s">
        <v>2</v>
      </c>
      <c r="BZ42" s="13" t="s">
        <v>2</v>
      </c>
      <c r="CA42" s="13" t="s">
        <v>2</v>
      </c>
      <c r="CB42" s="13" t="s">
        <v>2</v>
      </c>
      <c r="CC42" s="9">
        <v>231032</v>
      </c>
      <c r="CD42" s="9">
        <v>3186775</v>
      </c>
      <c r="CE42" s="9">
        <v>24710957</v>
      </c>
      <c r="CF42" s="10">
        <f t="shared" si="18"/>
        <v>28128764</v>
      </c>
      <c r="CG42" s="13" t="s">
        <v>2</v>
      </c>
      <c r="CH42" s="13" t="s">
        <v>2</v>
      </c>
      <c r="CI42" s="9">
        <v>3024238</v>
      </c>
      <c r="CJ42" s="9">
        <v>12125782</v>
      </c>
      <c r="CK42" s="9">
        <v>4761530</v>
      </c>
      <c r="CL42" s="10">
        <f t="shared" si="19"/>
        <v>19911550</v>
      </c>
      <c r="CM42" s="9">
        <v>0</v>
      </c>
      <c r="CN42" s="10">
        <f t="shared" si="23"/>
        <v>143907791</v>
      </c>
      <c r="CO42" s="9">
        <v>728354</v>
      </c>
      <c r="CP42" s="9">
        <v>42953328</v>
      </c>
      <c r="CQ42" s="9">
        <v>8162599</v>
      </c>
      <c r="CR42" s="9">
        <v>9958879</v>
      </c>
      <c r="CS42" s="9">
        <v>10117990</v>
      </c>
      <c r="CT42" s="9">
        <v>420378</v>
      </c>
      <c r="CU42" s="10">
        <f t="shared" si="24"/>
        <v>71613174</v>
      </c>
      <c r="CV42" s="10"/>
      <c r="CW42" s="12" t="s">
        <v>75</v>
      </c>
      <c r="CX42" s="12" t="s">
        <v>75</v>
      </c>
      <c r="CY42" s="12" t="s">
        <v>75</v>
      </c>
      <c r="CZ42" s="12" t="s">
        <v>75</v>
      </c>
      <c r="DA42" s="12" t="s">
        <v>75</v>
      </c>
      <c r="DB42" s="12" t="s">
        <v>75</v>
      </c>
      <c r="DC42" s="10"/>
      <c r="DD42" s="17">
        <v>4.86</v>
      </c>
      <c r="DE42" s="17">
        <v>0.92</v>
      </c>
      <c r="DF42" s="17">
        <v>1.13</v>
      </c>
      <c r="DG42" s="17">
        <v>1.19</v>
      </c>
      <c r="DH42" s="19">
        <f t="shared" si="25"/>
        <v>8.1</v>
      </c>
    </row>
    <row r="43" spans="1:112" ht="12">
      <c r="A43" s="8">
        <v>2011</v>
      </c>
      <c r="B43" s="9">
        <v>350610</v>
      </c>
      <c r="C43" s="9">
        <v>3211699</v>
      </c>
      <c r="D43" s="9">
        <v>5705582</v>
      </c>
      <c r="E43" s="13" t="s">
        <v>2</v>
      </c>
      <c r="F43" s="13" t="s">
        <v>2</v>
      </c>
      <c r="G43" s="10">
        <f aca="true" t="shared" si="27" ref="G43:G48">B43+C43+D43</f>
        <v>9267891</v>
      </c>
      <c r="H43" s="10"/>
      <c r="I43" s="9">
        <v>84943</v>
      </c>
      <c r="J43" s="9">
        <v>837699</v>
      </c>
      <c r="K43" s="9">
        <v>3820106</v>
      </c>
      <c r="L43" s="10">
        <f aca="true" t="shared" si="28" ref="L43:L48">I43+J43+K43</f>
        <v>4742748</v>
      </c>
      <c r="M43" s="10"/>
      <c r="N43" s="13" t="s">
        <v>2</v>
      </c>
      <c r="O43" s="13" t="s">
        <v>2</v>
      </c>
      <c r="P43" s="13" t="s">
        <v>2</v>
      </c>
      <c r="Q43" s="13" t="s">
        <v>2</v>
      </c>
      <c r="R43" s="13" t="s">
        <v>2</v>
      </c>
      <c r="S43" s="13" t="s">
        <v>2</v>
      </c>
      <c r="T43" s="13" t="s">
        <v>2</v>
      </c>
      <c r="U43" s="13" t="s">
        <v>2</v>
      </c>
      <c r="V43" s="13" t="s">
        <v>2</v>
      </c>
      <c r="W43" s="13" t="s">
        <v>2</v>
      </c>
      <c r="X43" s="13" t="s">
        <v>2</v>
      </c>
      <c r="Y43" s="9">
        <v>119666</v>
      </c>
      <c r="Z43" s="9">
        <v>454151</v>
      </c>
      <c r="AA43" s="9">
        <v>3022184</v>
      </c>
      <c r="AB43" s="10">
        <f aca="true" t="shared" si="29" ref="AB43:AB48">Y43+Z43+AA43</f>
        <v>3596001</v>
      </c>
      <c r="AC43" s="13" t="s">
        <v>2</v>
      </c>
      <c r="AD43" s="13" t="s">
        <v>2</v>
      </c>
      <c r="AE43" s="9">
        <v>182398</v>
      </c>
      <c r="AF43" s="9">
        <v>341663</v>
      </c>
      <c r="AG43" s="9">
        <v>498146</v>
      </c>
      <c r="AH43" s="10">
        <f aca="true" t="shared" si="30" ref="AH43:AH48">AE43+AF43+AG43</f>
        <v>1022207</v>
      </c>
      <c r="AI43" s="9">
        <v>0</v>
      </c>
      <c r="AJ43" s="10">
        <f aca="true" t="shared" si="31" ref="AJ43:AJ48">AH43+AB43+L43+G43+AI43</f>
        <v>18628847</v>
      </c>
      <c r="AK43" s="9">
        <v>42574</v>
      </c>
      <c r="AL43" s="9">
        <v>5162118</v>
      </c>
      <c r="AM43" s="9">
        <v>1396900</v>
      </c>
      <c r="AN43" s="9">
        <v>1303613</v>
      </c>
      <c r="AO43" s="9">
        <v>438455</v>
      </c>
      <c r="AP43" s="9">
        <v>63977</v>
      </c>
      <c r="AQ43" s="10">
        <f aca="true" t="shared" si="32" ref="AQ43:AQ48">SUM(AL43:AP43)</f>
        <v>8365063</v>
      </c>
      <c r="AR43" s="10"/>
      <c r="AS43" s="12" t="s">
        <v>75</v>
      </c>
      <c r="AT43" s="12" t="s">
        <v>75</v>
      </c>
      <c r="AU43" s="12" t="s">
        <v>75</v>
      </c>
      <c r="AV43" s="12" t="s">
        <v>75</v>
      </c>
      <c r="AW43" s="12" t="s">
        <v>75</v>
      </c>
      <c r="AX43" s="12" t="s">
        <v>75</v>
      </c>
      <c r="AY43" s="10"/>
      <c r="AZ43" s="17">
        <v>5.37</v>
      </c>
      <c r="BA43" s="17">
        <v>1.45</v>
      </c>
      <c r="BB43" s="17">
        <v>1.36</v>
      </c>
      <c r="BC43" s="17">
        <v>0.52</v>
      </c>
      <c r="BD43" s="19">
        <f t="shared" si="26"/>
        <v>8.7</v>
      </c>
      <c r="BE43" s="19"/>
      <c r="BF43" s="9">
        <v>4432190</v>
      </c>
      <c r="BG43" s="9">
        <v>13645885</v>
      </c>
      <c r="BH43" s="9">
        <v>51813259</v>
      </c>
      <c r="BI43" s="13" t="s">
        <v>2</v>
      </c>
      <c r="BJ43" s="13" t="s">
        <v>2</v>
      </c>
      <c r="BK43" s="10">
        <f aca="true" t="shared" si="33" ref="BK43:BK48">BF43+BG43+BH43</f>
        <v>69891334</v>
      </c>
      <c r="BL43" s="10"/>
      <c r="BM43" s="9">
        <v>553436</v>
      </c>
      <c r="BN43" s="9">
        <v>5045801</v>
      </c>
      <c r="BO43" s="9">
        <v>21972170</v>
      </c>
      <c r="BP43" s="10">
        <f aca="true" t="shared" si="34" ref="BP43:BP48">BM43+BN43+BO43</f>
        <v>27571407</v>
      </c>
      <c r="BQ43" s="10"/>
      <c r="BR43" s="13" t="s">
        <v>2</v>
      </c>
      <c r="BS43" s="13" t="s">
        <v>2</v>
      </c>
      <c r="BT43" s="13" t="s">
        <v>2</v>
      </c>
      <c r="BU43" s="13" t="s">
        <v>2</v>
      </c>
      <c r="BV43" s="13" t="s">
        <v>2</v>
      </c>
      <c r="BW43" s="13" t="s">
        <v>2</v>
      </c>
      <c r="BX43" s="13" t="s">
        <v>2</v>
      </c>
      <c r="BY43" s="13" t="s">
        <v>2</v>
      </c>
      <c r="BZ43" s="13" t="s">
        <v>2</v>
      </c>
      <c r="CA43" s="13" t="s">
        <v>2</v>
      </c>
      <c r="CB43" s="13" t="s">
        <v>2</v>
      </c>
      <c r="CC43" s="9">
        <v>390364</v>
      </c>
      <c r="CD43" s="9">
        <v>3452440</v>
      </c>
      <c r="CE43" s="9">
        <v>20243406</v>
      </c>
      <c r="CF43" s="10">
        <f aca="true" t="shared" si="35" ref="CF43:CF48">CC43+CD43+CE43</f>
        <v>24086210</v>
      </c>
      <c r="CG43" s="13" t="s">
        <v>2</v>
      </c>
      <c r="CH43" s="13" t="s">
        <v>2</v>
      </c>
      <c r="CI43" s="9">
        <v>2617002</v>
      </c>
      <c r="CJ43" s="9">
        <v>13912141</v>
      </c>
      <c r="CK43" s="9">
        <v>4346932</v>
      </c>
      <c r="CL43" s="10">
        <f aca="true" t="shared" si="36" ref="CL43:CL48">CI43+CJ43+CK43</f>
        <v>20876075</v>
      </c>
      <c r="CM43" s="9">
        <v>0</v>
      </c>
      <c r="CN43" s="10">
        <f aca="true" t="shared" si="37" ref="CN43:CN48">CL43+CF43+BP43+BK43+CM43</f>
        <v>142425026</v>
      </c>
      <c r="CO43" s="9">
        <v>664862</v>
      </c>
      <c r="CP43" s="9">
        <v>43147479</v>
      </c>
      <c r="CQ43" s="9">
        <v>7578447</v>
      </c>
      <c r="CR43" s="9">
        <v>8327293</v>
      </c>
      <c r="CS43" s="9">
        <v>11251676</v>
      </c>
      <c r="CT43" s="9">
        <v>385208</v>
      </c>
      <c r="CU43" s="10">
        <f aca="true" t="shared" si="38" ref="CU43:CU48">SUM(CP43:CT43)</f>
        <v>70690103</v>
      </c>
      <c r="CV43" s="10"/>
      <c r="CW43" s="12" t="s">
        <v>75</v>
      </c>
      <c r="CX43" s="12" t="s">
        <v>75</v>
      </c>
      <c r="CY43" s="12" t="s">
        <v>75</v>
      </c>
      <c r="CZ43" s="12" t="s">
        <v>75</v>
      </c>
      <c r="DA43" s="12" t="s">
        <v>75</v>
      </c>
      <c r="DB43" s="12" t="s">
        <v>75</v>
      </c>
      <c r="DC43" s="10"/>
      <c r="DD43" s="17">
        <v>4.58</v>
      </c>
      <c r="DE43" s="17">
        <v>0.8</v>
      </c>
      <c r="DF43" s="17">
        <v>0.88</v>
      </c>
      <c r="DG43" s="17">
        <v>1.24</v>
      </c>
      <c r="DH43" s="19">
        <f aca="true" t="shared" si="39" ref="DH43:DH48">SUM(DD43:DG43)</f>
        <v>7.5</v>
      </c>
    </row>
    <row r="44" spans="1:112" ht="12">
      <c r="A44" s="8">
        <v>2012</v>
      </c>
      <c r="B44" s="9">
        <v>240572</v>
      </c>
      <c r="C44" s="9">
        <v>2404745</v>
      </c>
      <c r="D44" s="9">
        <v>8590077</v>
      </c>
      <c r="E44" s="13" t="s">
        <v>2</v>
      </c>
      <c r="F44" s="13" t="s">
        <v>2</v>
      </c>
      <c r="G44" s="10">
        <f t="shared" si="27"/>
        <v>11235394</v>
      </c>
      <c r="H44" s="10"/>
      <c r="I44" s="9">
        <v>65822</v>
      </c>
      <c r="J44" s="9">
        <v>818822</v>
      </c>
      <c r="K44" s="9">
        <v>3462145</v>
      </c>
      <c r="L44" s="10">
        <f t="shared" si="28"/>
        <v>4346789</v>
      </c>
      <c r="M44" s="10"/>
      <c r="N44" s="13" t="s">
        <v>2</v>
      </c>
      <c r="O44" s="13" t="s">
        <v>2</v>
      </c>
      <c r="P44" s="13" t="s">
        <v>2</v>
      </c>
      <c r="Q44" s="13" t="s">
        <v>2</v>
      </c>
      <c r="R44" s="13" t="s">
        <v>2</v>
      </c>
      <c r="S44" s="13" t="s">
        <v>2</v>
      </c>
      <c r="T44" s="13" t="s">
        <v>2</v>
      </c>
      <c r="U44" s="13" t="s">
        <v>2</v>
      </c>
      <c r="V44" s="13" t="s">
        <v>2</v>
      </c>
      <c r="W44" s="13" t="s">
        <v>2</v>
      </c>
      <c r="X44" s="13" t="s">
        <v>2</v>
      </c>
      <c r="Y44" s="9">
        <v>211086</v>
      </c>
      <c r="Z44" s="9">
        <v>466142</v>
      </c>
      <c r="AA44" s="9">
        <v>2968182</v>
      </c>
      <c r="AB44" s="10">
        <f t="shared" si="29"/>
        <v>3645410</v>
      </c>
      <c r="AC44" s="13" t="s">
        <v>2</v>
      </c>
      <c r="AD44" s="13" t="s">
        <v>2</v>
      </c>
      <c r="AE44" s="9">
        <v>261285</v>
      </c>
      <c r="AF44" s="9">
        <v>403870</v>
      </c>
      <c r="AG44" s="9">
        <v>480532</v>
      </c>
      <c r="AH44" s="10">
        <f t="shared" si="30"/>
        <v>1145687</v>
      </c>
      <c r="AI44" s="9">
        <v>0</v>
      </c>
      <c r="AJ44" s="10">
        <f t="shared" si="31"/>
        <v>20373280</v>
      </c>
      <c r="AK44" s="9">
        <v>29288</v>
      </c>
      <c r="AL44" s="9">
        <v>4393510</v>
      </c>
      <c r="AM44" s="9">
        <v>1324430</v>
      </c>
      <c r="AN44" s="9">
        <v>1257108</v>
      </c>
      <c r="AO44" s="9">
        <v>434431</v>
      </c>
      <c r="AP44" s="9">
        <v>67426</v>
      </c>
      <c r="AQ44" s="10">
        <f t="shared" si="32"/>
        <v>7476905</v>
      </c>
      <c r="AR44" s="10"/>
      <c r="AS44" s="12" t="s">
        <v>75</v>
      </c>
      <c r="AT44" s="12" t="s">
        <v>75</v>
      </c>
      <c r="AU44" s="12" t="s">
        <v>75</v>
      </c>
      <c r="AV44" s="12" t="s">
        <v>75</v>
      </c>
      <c r="AW44" s="12" t="s">
        <v>75</v>
      </c>
      <c r="AX44" s="12" t="s">
        <v>75</v>
      </c>
      <c r="AY44" s="10"/>
      <c r="AZ44" s="17">
        <v>4.57</v>
      </c>
      <c r="BA44" s="17">
        <v>1.38</v>
      </c>
      <c r="BB44" s="17">
        <v>1.31</v>
      </c>
      <c r="BC44" s="17">
        <v>0.52</v>
      </c>
      <c r="BD44" s="19">
        <f t="shared" si="26"/>
        <v>7.779999999999999</v>
      </c>
      <c r="BE44" s="19"/>
      <c r="BF44" s="9">
        <v>3856327</v>
      </c>
      <c r="BG44" s="9">
        <v>9944771</v>
      </c>
      <c r="BH44" s="9">
        <v>50558242</v>
      </c>
      <c r="BI44" s="13" t="s">
        <v>2</v>
      </c>
      <c r="BJ44" s="13" t="s">
        <v>2</v>
      </c>
      <c r="BK44" s="10">
        <f t="shared" si="33"/>
        <v>64359340</v>
      </c>
      <c r="BL44" s="10"/>
      <c r="BM44" s="9">
        <v>647609</v>
      </c>
      <c r="BN44" s="9">
        <v>4344758</v>
      </c>
      <c r="BO44" s="9">
        <v>21879732</v>
      </c>
      <c r="BP44" s="10">
        <f t="shared" si="34"/>
        <v>26872099</v>
      </c>
      <c r="BQ44" s="10"/>
      <c r="BR44" s="13" t="s">
        <v>2</v>
      </c>
      <c r="BS44" s="13" t="s">
        <v>2</v>
      </c>
      <c r="BT44" s="13" t="s">
        <v>2</v>
      </c>
      <c r="BU44" s="13" t="s">
        <v>2</v>
      </c>
      <c r="BV44" s="13" t="s">
        <v>2</v>
      </c>
      <c r="BW44" s="13" t="s">
        <v>2</v>
      </c>
      <c r="BX44" s="13" t="s">
        <v>2</v>
      </c>
      <c r="BY44" s="13" t="s">
        <v>2</v>
      </c>
      <c r="BZ44" s="13" t="s">
        <v>2</v>
      </c>
      <c r="CA44" s="13" t="s">
        <v>2</v>
      </c>
      <c r="CB44" s="13" t="s">
        <v>2</v>
      </c>
      <c r="CC44" s="9">
        <v>775296</v>
      </c>
      <c r="CD44" s="9">
        <v>3430179</v>
      </c>
      <c r="CE44" s="9">
        <v>20035045</v>
      </c>
      <c r="CF44" s="10">
        <f t="shared" si="35"/>
        <v>24240520</v>
      </c>
      <c r="CG44" s="13" t="s">
        <v>2</v>
      </c>
      <c r="CH44" s="13" t="s">
        <v>2</v>
      </c>
      <c r="CI44" s="9">
        <v>1959888</v>
      </c>
      <c r="CJ44" s="9">
        <v>12988312</v>
      </c>
      <c r="CK44" s="9">
        <v>3821832</v>
      </c>
      <c r="CL44" s="10">
        <f t="shared" si="36"/>
        <v>18770032</v>
      </c>
      <c r="CM44" s="9">
        <v>0</v>
      </c>
      <c r="CN44" s="10">
        <f t="shared" si="37"/>
        <v>134241991</v>
      </c>
      <c r="CO44" s="9">
        <v>590615</v>
      </c>
      <c r="CP44" s="9">
        <v>36976174</v>
      </c>
      <c r="CQ44" s="9">
        <v>6687453</v>
      </c>
      <c r="CR44" s="9">
        <v>8055924</v>
      </c>
      <c r="CS44" s="9">
        <v>9879181</v>
      </c>
      <c r="CT44" s="9">
        <v>289978</v>
      </c>
      <c r="CU44" s="10">
        <f t="shared" si="38"/>
        <v>61888710</v>
      </c>
      <c r="CV44" s="10"/>
      <c r="CW44" s="12" t="s">
        <v>75</v>
      </c>
      <c r="CX44" s="12" t="s">
        <v>75</v>
      </c>
      <c r="CY44" s="12" t="s">
        <v>75</v>
      </c>
      <c r="CZ44" s="12" t="s">
        <v>75</v>
      </c>
      <c r="DA44" s="12" t="s">
        <v>75</v>
      </c>
      <c r="DB44" s="12" t="s">
        <v>75</v>
      </c>
      <c r="DC44" s="10"/>
      <c r="DD44" s="17">
        <v>3.92</v>
      </c>
      <c r="DE44" s="17">
        <v>0.71</v>
      </c>
      <c r="DF44" s="17">
        <v>0.86</v>
      </c>
      <c r="DG44" s="17">
        <v>1.08</v>
      </c>
      <c r="DH44" s="19">
        <f t="shared" si="39"/>
        <v>6.57</v>
      </c>
    </row>
    <row r="45" spans="1:112" ht="12">
      <c r="A45" s="8">
        <v>2013</v>
      </c>
      <c r="B45" s="9">
        <v>179905</v>
      </c>
      <c r="C45" s="9">
        <v>2850808</v>
      </c>
      <c r="D45" s="9">
        <v>4914147</v>
      </c>
      <c r="E45" s="13" t="s">
        <v>2</v>
      </c>
      <c r="F45" s="13" t="s">
        <v>2</v>
      </c>
      <c r="G45" s="10">
        <f t="shared" si="27"/>
        <v>7944860</v>
      </c>
      <c r="H45" s="10"/>
      <c r="I45" s="9">
        <v>69288</v>
      </c>
      <c r="J45" s="9">
        <v>593309</v>
      </c>
      <c r="K45" s="9">
        <v>3312375</v>
      </c>
      <c r="L45" s="10">
        <f t="shared" si="28"/>
        <v>3974972</v>
      </c>
      <c r="M45" s="10"/>
      <c r="N45" s="13" t="s">
        <v>2</v>
      </c>
      <c r="O45" s="13" t="s">
        <v>2</v>
      </c>
      <c r="P45" s="13" t="s">
        <v>2</v>
      </c>
      <c r="Q45" s="13" t="s">
        <v>2</v>
      </c>
      <c r="R45" s="13" t="s">
        <v>2</v>
      </c>
      <c r="S45" s="13" t="s">
        <v>2</v>
      </c>
      <c r="T45" s="13" t="s">
        <v>2</v>
      </c>
      <c r="U45" s="13" t="s">
        <v>2</v>
      </c>
      <c r="V45" s="13" t="s">
        <v>2</v>
      </c>
      <c r="W45" s="13" t="s">
        <v>2</v>
      </c>
      <c r="X45" s="13" t="s">
        <v>2</v>
      </c>
      <c r="Y45" s="9">
        <v>156361</v>
      </c>
      <c r="Z45" s="9">
        <v>459428</v>
      </c>
      <c r="AA45" s="9">
        <v>2941071</v>
      </c>
      <c r="AB45" s="10">
        <f t="shared" si="29"/>
        <v>3556860</v>
      </c>
      <c r="AC45" s="13" t="s">
        <v>2</v>
      </c>
      <c r="AD45" s="13" t="s">
        <v>2</v>
      </c>
      <c r="AE45" s="9">
        <v>235490</v>
      </c>
      <c r="AF45" s="9">
        <v>445094</v>
      </c>
      <c r="AG45" s="9">
        <v>486340</v>
      </c>
      <c r="AH45" s="10">
        <f t="shared" si="30"/>
        <v>1166924</v>
      </c>
      <c r="AI45" s="9">
        <v>0</v>
      </c>
      <c r="AJ45" s="10">
        <f t="shared" si="31"/>
        <v>16643616</v>
      </c>
      <c r="AK45" s="9">
        <v>105976</v>
      </c>
      <c r="AL45" s="9">
        <v>4090219</v>
      </c>
      <c r="AM45" s="9">
        <v>1417938</v>
      </c>
      <c r="AN45" s="9">
        <v>1315245</v>
      </c>
      <c r="AO45" s="9">
        <v>413290</v>
      </c>
      <c r="AP45" s="9">
        <v>50425</v>
      </c>
      <c r="AQ45" s="10">
        <f t="shared" si="32"/>
        <v>7287117</v>
      </c>
      <c r="AR45" s="10"/>
      <c r="AS45" s="12" t="s">
        <v>75</v>
      </c>
      <c r="AT45" s="12" t="s">
        <v>75</v>
      </c>
      <c r="AU45" s="12" t="s">
        <v>75</v>
      </c>
      <c r="AV45" s="12" t="s">
        <v>75</v>
      </c>
      <c r="AW45" s="12" t="s">
        <v>75</v>
      </c>
      <c r="AX45" s="12" t="s">
        <v>75</v>
      </c>
      <c r="AY45" s="10"/>
      <c r="AZ45" s="17">
        <v>4.25</v>
      </c>
      <c r="BA45" s="17">
        <v>1.47</v>
      </c>
      <c r="BB45" s="17">
        <v>1.37</v>
      </c>
      <c r="BC45" s="17">
        <v>0.43</v>
      </c>
      <c r="BD45" s="19">
        <f t="shared" si="26"/>
        <v>7.52</v>
      </c>
      <c r="BE45" s="19"/>
      <c r="BF45" s="9">
        <v>3735457</v>
      </c>
      <c r="BG45" s="9">
        <v>13506651</v>
      </c>
      <c r="BH45" s="9">
        <v>37744739</v>
      </c>
      <c r="BI45" s="13" t="s">
        <v>2</v>
      </c>
      <c r="BJ45" s="13" t="s">
        <v>2</v>
      </c>
      <c r="BK45" s="10">
        <f t="shared" si="33"/>
        <v>54986847</v>
      </c>
      <c r="BL45" s="10"/>
      <c r="BM45" s="9">
        <v>614921</v>
      </c>
      <c r="BN45" s="9">
        <v>3532515</v>
      </c>
      <c r="BO45" s="9">
        <v>18681780</v>
      </c>
      <c r="BP45" s="10">
        <f t="shared" si="34"/>
        <v>22829216</v>
      </c>
      <c r="BQ45" s="10"/>
      <c r="BR45" s="13" t="s">
        <v>2</v>
      </c>
      <c r="BS45" s="13" t="s">
        <v>2</v>
      </c>
      <c r="BT45" s="13" t="s">
        <v>2</v>
      </c>
      <c r="BU45" s="13" t="s">
        <v>2</v>
      </c>
      <c r="BV45" s="13" t="s">
        <v>2</v>
      </c>
      <c r="BW45" s="13" t="s">
        <v>2</v>
      </c>
      <c r="BX45" s="13" t="s">
        <v>2</v>
      </c>
      <c r="BY45" s="13" t="s">
        <v>2</v>
      </c>
      <c r="BZ45" s="13" t="s">
        <v>2</v>
      </c>
      <c r="CA45" s="13" t="s">
        <v>2</v>
      </c>
      <c r="CB45" s="13" t="s">
        <v>2</v>
      </c>
      <c r="CC45" s="9">
        <v>535010</v>
      </c>
      <c r="CD45" s="9">
        <v>4166145</v>
      </c>
      <c r="CE45" s="9">
        <v>18788323</v>
      </c>
      <c r="CF45" s="10">
        <f t="shared" si="35"/>
        <v>23489478</v>
      </c>
      <c r="CG45" s="13" t="s">
        <v>2</v>
      </c>
      <c r="CH45" s="13" t="s">
        <v>2</v>
      </c>
      <c r="CI45" s="9">
        <v>2416109</v>
      </c>
      <c r="CJ45" s="9">
        <v>10619004</v>
      </c>
      <c r="CK45" s="9">
        <v>3932486</v>
      </c>
      <c r="CL45" s="10">
        <f t="shared" si="36"/>
        <v>16967599</v>
      </c>
      <c r="CM45" s="9">
        <v>0</v>
      </c>
      <c r="CN45" s="10">
        <f t="shared" si="37"/>
        <v>118273140</v>
      </c>
      <c r="CO45" s="9">
        <v>600585</v>
      </c>
      <c r="CP45" s="9">
        <v>32828426</v>
      </c>
      <c r="CQ45" s="9">
        <v>6145728</v>
      </c>
      <c r="CR45" s="9">
        <v>7750995</v>
      </c>
      <c r="CS45" s="9">
        <v>8686500</v>
      </c>
      <c r="CT45" s="9">
        <v>221228</v>
      </c>
      <c r="CU45" s="10">
        <f t="shared" si="38"/>
        <v>55632877</v>
      </c>
      <c r="CV45" s="10"/>
      <c r="CW45" s="12" t="s">
        <v>75</v>
      </c>
      <c r="CX45" s="12" t="s">
        <v>75</v>
      </c>
      <c r="CY45" s="12" t="s">
        <v>75</v>
      </c>
      <c r="CZ45" s="12" t="s">
        <v>75</v>
      </c>
      <c r="DA45" s="12" t="s">
        <v>75</v>
      </c>
      <c r="DB45" s="12" t="s">
        <v>75</v>
      </c>
      <c r="DC45" s="10"/>
      <c r="DD45" s="17">
        <v>3.48</v>
      </c>
      <c r="DE45" s="17">
        <v>0.65</v>
      </c>
      <c r="DF45" s="17">
        <v>0.82</v>
      </c>
      <c r="DG45" s="17">
        <v>0.92</v>
      </c>
      <c r="DH45" s="19">
        <f t="shared" si="39"/>
        <v>5.87</v>
      </c>
    </row>
    <row r="46" spans="1:112" ht="12">
      <c r="A46" s="8">
        <v>2014</v>
      </c>
      <c r="B46" s="9">
        <v>131675</v>
      </c>
      <c r="C46" s="9">
        <v>2746632</v>
      </c>
      <c r="D46" s="9">
        <v>7190132</v>
      </c>
      <c r="E46" s="13" t="s">
        <v>2</v>
      </c>
      <c r="F46" s="13" t="s">
        <v>2</v>
      </c>
      <c r="G46" s="10">
        <f t="shared" si="27"/>
        <v>10068439</v>
      </c>
      <c r="H46" s="10"/>
      <c r="I46" s="9">
        <v>112299</v>
      </c>
      <c r="J46" s="9">
        <v>633698</v>
      </c>
      <c r="K46" s="9">
        <v>2742837</v>
      </c>
      <c r="L46" s="10">
        <f t="shared" si="28"/>
        <v>3488834</v>
      </c>
      <c r="M46" s="10"/>
      <c r="N46" s="13" t="s">
        <v>2</v>
      </c>
      <c r="O46" s="13" t="s">
        <v>2</v>
      </c>
      <c r="P46" s="13" t="s">
        <v>2</v>
      </c>
      <c r="Q46" s="13" t="s">
        <v>2</v>
      </c>
      <c r="R46" s="13" t="s">
        <v>2</v>
      </c>
      <c r="S46" s="13" t="s">
        <v>2</v>
      </c>
      <c r="T46" s="13" t="s">
        <v>2</v>
      </c>
      <c r="U46" s="13" t="s">
        <v>2</v>
      </c>
      <c r="V46" s="13" t="s">
        <v>2</v>
      </c>
      <c r="W46" s="13" t="s">
        <v>2</v>
      </c>
      <c r="X46" s="13" t="s">
        <v>2</v>
      </c>
      <c r="Y46" s="9">
        <v>169130</v>
      </c>
      <c r="Z46" s="9">
        <v>444921</v>
      </c>
      <c r="AA46" s="9">
        <v>3253592</v>
      </c>
      <c r="AB46" s="10">
        <f t="shared" si="29"/>
        <v>3867643</v>
      </c>
      <c r="AC46" s="13" t="s">
        <v>2</v>
      </c>
      <c r="AD46" s="13" t="s">
        <v>2</v>
      </c>
      <c r="AE46" s="9">
        <v>268905</v>
      </c>
      <c r="AF46" s="9">
        <v>433729</v>
      </c>
      <c r="AG46" s="9">
        <v>550661</v>
      </c>
      <c r="AH46" s="10">
        <f t="shared" si="30"/>
        <v>1253295</v>
      </c>
      <c r="AI46" s="9"/>
      <c r="AJ46" s="10">
        <f t="shared" si="31"/>
        <v>18678211</v>
      </c>
      <c r="AK46" s="9">
        <v>81701</v>
      </c>
      <c r="AL46" s="9">
        <v>5047772</v>
      </c>
      <c r="AM46" s="9">
        <v>1071620</v>
      </c>
      <c r="AN46" s="9">
        <v>1369824</v>
      </c>
      <c r="AO46" s="9">
        <v>537233</v>
      </c>
      <c r="AP46" s="9">
        <v>73249</v>
      </c>
      <c r="AQ46" s="10">
        <f>SUM(AL46:AP46)</f>
        <v>8099698</v>
      </c>
      <c r="AR46" s="10"/>
      <c r="AS46" s="12" t="s">
        <v>75</v>
      </c>
      <c r="AT46" s="12" t="s">
        <v>75</v>
      </c>
      <c r="AU46" s="12" t="s">
        <v>75</v>
      </c>
      <c r="AV46" s="12" t="s">
        <v>75</v>
      </c>
      <c r="AW46" s="12" t="s">
        <v>75</v>
      </c>
      <c r="AX46" s="12" t="s">
        <v>75</v>
      </c>
      <c r="AY46" s="10"/>
      <c r="AZ46" s="17">
        <v>5.35</v>
      </c>
      <c r="BA46" s="17">
        <v>1.14</v>
      </c>
      <c r="BB46" s="17">
        <v>1.45</v>
      </c>
      <c r="BC46" s="17">
        <v>0.57</v>
      </c>
      <c r="BD46" s="19">
        <f t="shared" si="26"/>
        <v>8.51</v>
      </c>
      <c r="BE46" s="19"/>
      <c r="BF46" s="9">
        <v>3888959</v>
      </c>
      <c r="BG46" s="9">
        <v>12102041</v>
      </c>
      <c r="BH46" s="9">
        <v>49323966</v>
      </c>
      <c r="BI46" s="13" t="s">
        <v>2</v>
      </c>
      <c r="BJ46" s="13" t="s">
        <v>2</v>
      </c>
      <c r="BK46" s="10">
        <f t="shared" si="33"/>
        <v>65314966</v>
      </c>
      <c r="BL46" s="10"/>
      <c r="BM46" s="9">
        <v>663080</v>
      </c>
      <c r="BN46" s="9">
        <v>3624217</v>
      </c>
      <c r="BO46" s="9">
        <v>17996479</v>
      </c>
      <c r="BP46" s="10">
        <f t="shared" si="34"/>
        <v>22283776</v>
      </c>
      <c r="BQ46" s="10"/>
      <c r="BR46" s="13" t="s">
        <v>2</v>
      </c>
      <c r="BS46" s="13" t="s">
        <v>2</v>
      </c>
      <c r="BT46" s="13" t="s">
        <v>2</v>
      </c>
      <c r="BU46" s="13" t="s">
        <v>2</v>
      </c>
      <c r="BV46" s="13" t="s">
        <v>2</v>
      </c>
      <c r="BW46" s="13" t="s">
        <v>2</v>
      </c>
      <c r="BX46" s="13" t="s">
        <v>2</v>
      </c>
      <c r="BY46" s="13" t="s">
        <v>2</v>
      </c>
      <c r="BZ46" s="13" t="s">
        <v>2</v>
      </c>
      <c r="CA46" s="13" t="s">
        <v>2</v>
      </c>
      <c r="CB46" s="13" t="s">
        <v>2</v>
      </c>
      <c r="CC46" s="9">
        <v>608913</v>
      </c>
      <c r="CD46" s="9">
        <v>4265354</v>
      </c>
      <c r="CE46" s="9">
        <v>19334245</v>
      </c>
      <c r="CF46" s="10">
        <f t="shared" si="35"/>
        <v>24208512</v>
      </c>
      <c r="CG46" s="13" t="s">
        <v>2</v>
      </c>
      <c r="CH46" s="13" t="s">
        <v>2</v>
      </c>
      <c r="CI46" s="9">
        <v>2453411</v>
      </c>
      <c r="CJ46" s="9">
        <v>11547612</v>
      </c>
      <c r="CK46" s="9">
        <v>4168566</v>
      </c>
      <c r="CL46" s="10">
        <f t="shared" si="36"/>
        <v>18169589</v>
      </c>
      <c r="CM46" s="9">
        <v>0</v>
      </c>
      <c r="CN46" s="10">
        <f t="shared" si="37"/>
        <v>129976843</v>
      </c>
      <c r="CO46" s="9">
        <v>474460</v>
      </c>
      <c r="CP46" s="9">
        <v>36923529</v>
      </c>
      <c r="CQ46" s="9">
        <v>5591687</v>
      </c>
      <c r="CR46" s="9">
        <v>7798759</v>
      </c>
      <c r="CS46" s="9">
        <v>8794538</v>
      </c>
      <c r="CT46" s="9">
        <v>313422</v>
      </c>
      <c r="CU46" s="10">
        <f t="shared" si="38"/>
        <v>59421935</v>
      </c>
      <c r="CV46" s="10"/>
      <c r="CW46" s="12" t="s">
        <v>75</v>
      </c>
      <c r="CX46" s="12" t="s">
        <v>75</v>
      </c>
      <c r="CY46" s="12" t="s">
        <v>75</v>
      </c>
      <c r="CZ46" s="12" t="s">
        <v>75</v>
      </c>
      <c r="DA46" s="12" t="s">
        <v>75</v>
      </c>
      <c r="DB46" s="12" t="s">
        <v>75</v>
      </c>
      <c r="DC46" s="10"/>
      <c r="DD46" s="17">
        <v>4.16</v>
      </c>
      <c r="DE46" s="17">
        <v>0.63</v>
      </c>
      <c r="DF46" s="17">
        <v>0.88</v>
      </c>
      <c r="DG46" s="17">
        <v>0.99</v>
      </c>
      <c r="DH46" s="19">
        <f t="shared" si="39"/>
        <v>6.66</v>
      </c>
    </row>
    <row r="47" spans="1:112" ht="12">
      <c r="A47" s="8">
        <v>2015</v>
      </c>
      <c r="B47" s="9"/>
      <c r="C47" s="9"/>
      <c r="D47" s="9"/>
      <c r="E47" s="13" t="s">
        <v>2</v>
      </c>
      <c r="F47" s="13" t="s">
        <v>2</v>
      </c>
      <c r="G47" s="10">
        <f t="shared" si="27"/>
        <v>0</v>
      </c>
      <c r="H47" s="10"/>
      <c r="I47" s="9"/>
      <c r="J47" s="9"/>
      <c r="K47" s="9"/>
      <c r="L47" s="10">
        <f t="shared" si="28"/>
        <v>0</v>
      </c>
      <c r="M47" s="10"/>
      <c r="N47" s="13" t="s">
        <v>2</v>
      </c>
      <c r="O47" s="13" t="s">
        <v>2</v>
      </c>
      <c r="P47" s="13" t="s">
        <v>2</v>
      </c>
      <c r="Q47" s="13" t="s">
        <v>2</v>
      </c>
      <c r="R47" s="13" t="s">
        <v>2</v>
      </c>
      <c r="S47" s="13" t="s">
        <v>2</v>
      </c>
      <c r="T47" s="13" t="s">
        <v>2</v>
      </c>
      <c r="U47" s="13" t="s">
        <v>2</v>
      </c>
      <c r="V47" s="13" t="s">
        <v>2</v>
      </c>
      <c r="W47" s="13" t="s">
        <v>2</v>
      </c>
      <c r="X47" s="13" t="s">
        <v>2</v>
      </c>
      <c r="Y47" s="9"/>
      <c r="Z47" s="9"/>
      <c r="AA47" s="9"/>
      <c r="AB47" s="10">
        <f t="shared" si="29"/>
        <v>0</v>
      </c>
      <c r="AC47" s="13" t="s">
        <v>2</v>
      </c>
      <c r="AD47" s="13" t="s">
        <v>2</v>
      </c>
      <c r="AE47" s="9"/>
      <c r="AF47" s="9"/>
      <c r="AG47" s="9"/>
      <c r="AH47" s="10">
        <f t="shared" si="30"/>
        <v>0</v>
      </c>
      <c r="AI47" s="9"/>
      <c r="AJ47" s="10">
        <f t="shared" si="31"/>
        <v>0</v>
      </c>
      <c r="AK47" s="9"/>
      <c r="AL47" s="9"/>
      <c r="AM47" s="9"/>
      <c r="AN47" s="9"/>
      <c r="AO47" s="9"/>
      <c r="AP47" s="9"/>
      <c r="AQ47" s="10">
        <f>SUM(AL47:AP47)</f>
        <v>0</v>
      </c>
      <c r="AR47" s="10"/>
      <c r="AS47" s="9"/>
      <c r="AT47" s="9"/>
      <c r="AU47" s="9"/>
      <c r="AV47" s="9"/>
      <c r="AW47" s="9"/>
      <c r="AX47" s="10">
        <f>SUM(AS47:AW47)</f>
        <v>0</v>
      </c>
      <c r="AY47" s="10"/>
      <c r="AZ47" s="17"/>
      <c r="BA47" s="17"/>
      <c r="BB47" s="17"/>
      <c r="BC47" s="17"/>
      <c r="BD47" s="19">
        <f t="shared" si="26"/>
        <v>0</v>
      </c>
      <c r="BE47" s="19"/>
      <c r="BF47" s="9"/>
      <c r="BG47" s="9"/>
      <c r="BH47" s="9"/>
      <c r="BI47" s="13" t="s">
        <v>2</v>
      </c>
      <c r="BJ47" s="13" t="s">
        <v>2</v>
      </c>
      <c r="BK47" s="10">
        <f t="shared" si="33"/>
        <v>0</v>
      </c>
      <c r="BL47" s="10"/>
      <c r="BM47" s="9"/>
      <c r="BN47" s="9"/>
      <c r="BO47" s="9"/>
      <c r="BP47" s="10">
        <f t="shared" si="34"/>
        <v>0</v>
      </c>
      <c r="BQ47" s="10"/>
      <c r="BR47" s="13" t="s">
        <v>2</v>
      </c>
      <c r="BS47" s="13" t="s">
        <v>2</v>
      </c>
      <c r="BT47" s="13" t="s">
        <v>2</v>
      </c>
      <c r="BU47" s="13" t="s">
        <v>2</v>
      </c>
      <c r="BV47" s="13" t="s">
        <v>2</v>
      </c>
      <c r="BW47" s="13" t="s">
        <v>2</v>
      </c>
      <c r="BX47" s="13" t="s">
        <v>2</v>
      </c>
      <c r="BY47" s="13" t="s">
        <v>2</v>
      </c>
      <c r="BZ47" s="13" t="s">
        <v>2</v>
      </c>
      <c r="CA47" s="13" t="s">
        <v>2</v>
      </c>
      <c r="CB47" s="13" t="s">
        <v>2</v>
      </c>
      <c r="CC47" s="9"/>
      <c r="CD47" s="9"/>
      <c r="CE47" s="9"/>
      <c r="CF47" s="10">
        <f t="shared" si="35"/>
        <v>0</v>
      </c>
      <c r="CG47" s="13" t="s">
        <v>2</v>
      </c>
      <c r="CH47" s="13" t="s">
        <v>2</v>
      </c>
      <c r="CI47" s="9"/>
      <c r="CJ47" s="9"/>
      <c r="CK47" s="9"/>
      <c r="CL47" s="10">
        <f t="shared" si="36"/>
        <v>0</v>
      </c>
      <c r="CM47" s="9"/>
      <c r="CN47" s="10">
        <f t="shared" si="37"/>
        <v>0</v>
      </c>
      <c r="CO47" s="9"/>
      <c r="CP47" s="9"/>
      <c r="CQ47" s="9"/>
      <c r="CR47" s="9"/>
      <c r="CS47" s="9"/>
      <c r="CT47" s="9"/>
      <c r="CU47" s="10">
        <f t="shared" si="38"/>
        <v>0</v>
      </c>
      <c r="CV47" s="10"/>
      <c r="CW47" s="9"/>
      <c r="CX47" s="9"/>
      <c r="CY47" s="9"/>
      <c r="CZ47" s="9"/>
      <c r="DA47" s="9"/>
      <c r="DB47" s="10">
        <f>SUM(CW47:DA47)</f>
        <v>0</v>
      </c>
      <c r="DC47" s="10"/>
      <c r="DD47" s="17"/>
      <c r="DE47" s="17"/>
      <c r="DF47" s="17"/>
      <c r="DG47" s="17"/>
      <c r="DH47" s="19">
        <f t="shared" si="39"/>
        <v>0</v>
      </c>
    </row>
    <row r="48" spans="1:112" ht="12">
      <c r="A48" s="8">
        <v>2016</v>
      </c>
      <c r="B48" s="9"/>
      <c r="C48" s="9"/>
      <c r="D48" s="9"/>
      <c r="E48" s="13" t="s">
        <v>2</v>
      </c>
      <c r="F48" s="13" t="s">
        <v>2</v>
      </c>
      <c r="G48" s="10">
        <f t="shared" si="27"/>
        <v>0</v>
      </c>
      <c r="H48" s="10"/>
      <c r="I48" s="9"/>
      <c r="J48" s="9"/>
      <c r="K48" s="9"/>
      <c r="L48" s="10">
        <f t="shared" si="28"/>
        <v>0</v>
      </c>
      <c r="M48" s="10"/>
      <c r="N48" s="13" t="s">
        <v>2</v>
      </c>
      <c r="O48" s="13" t="s">
        <v>2</v>
      </c>
      <c r="P48" s="13" t="s">
        <v>2</v>
      </c>
      <c r="Q48" s="13" t="s">
        <v>2</v>
      </c>
      <c r="R48" s="13" t="s">
        <v>2</v>
      </c>
      <c r="S48" s="13" t="s">
        <v>2</v>
      </c>
      <c r="T48" s="13" t="s">
        <v>2</v>
      </c>
      <c r="U48" s="13" t="s">
        <v>2</v>
      </c>
      <c r="V48" s="13" t="s">
        <v>2</v>
      </c>
      <c r="W48" s="13" t="s">
        <v>2</v>
      </c>
      <c r="X48" s="13" t="s">
        <v>2</v>
      </c>
      <c r="Y48" s="9"/>
      <c r="Z48" s="9"/>
      <c r="AA48" s="9"/>
      <c r="AB48" s="10">
        <f t="shared" si="29"/>
        <v>0</v>
      </c>
      <c r="AC48" s="13" t="s">
        <v>2</v>
      </c>
      <c r="AD48" s="13" t="s">
        <v>2</v>
      </c>
      <c r="AE48" s="9"/>
      <c r="AF48" s="9"/>
      <c r="AG48" s="9"/>
      <c r="AH48" s="10">
        <f t="shared" si="30"/>
        <v>0</v>
      </c>
      <c r="AI48" s="9"/>
      <c r="AJ48" s="10">
        <f t="shared" si="31"/>
        <v>0</v>
      </c>
      <c r="AK48" s="9"/>
      <c r="AL48" s="9"/>
      <c r="AM48" s="9"/>
      <c r="AN48" s="9"/>
      <c r="AO48" s="9"/>
      <c r="AP48" s="9"/>
      <c r="AQ48" s="10">
        <f t="shared" si="32"/>
        <v>0</v>
      </c>
      <c r="AR48" s="10"/>
      <c r="AS48" s="9"/>
      <c r="AT48" s="9"/>
      <c r="AU48" s="9"/>
      <c r="AV48" s="9"/>
      <c r="AW48" s="9"/>
      <c r="AX48" s="10">
        <f>SUM(AS48:AW48)</f>
        <v>0</v>
      </c>
      <c r="AY48" s="10"/>
      <c r="AZ48" s="17"/>
      <c r="BA48" s="17"/>
      <c r="BB48" s="17"/>
      <c r="BC48" s="17"/>
      <c r="BD48" s="19">
        <f>SUM(AZ48:BC48)</f>
        <v>0</v>
      </c>
      <c r="BE48" s="19"/>
      <c r="BF48" s="9"/>
      <c r="BG48" s="9"/>
      <c r="BH48" s="9"/>
      <c r="BI48" s="13" t="s">
        <v>2</v>
      </c>
      <c r="BJ48" s="13" t="s">
        <v>2</v>
      </c>
      <c r="BK48" s="10">
        <f t="shared" si="33"/>
        <v>0</v>
      </c>
      <c r="BL48" s="10"/>
      <c r="BM48" s="9"/>
      <c r="BN48" s="9"/>
      <c r="BO48" s="9"/>
      <c r="BP48" s="10">
        <f t="shared" si="34"/>
        <v>0</v>
      </c>
      <c r="BQ48" s="10"/>
      <c r="BR48" s="13" t="s">
        <v>2</v>
      </c>
      <c r="BS48" s="13" t="s">
        <v>2</v>
      </c>
      <c r="BT48" s="13" t="s">
        <v>2</v>
      </c>
      <c r="BU48" s="13" t="s">
        <v>2</v>
      </c>
      <c r="BV48" s="13" t="s">
        <v>2</v>
      </c>
      <c r="BW48" s="13" t="s">
        <v>2</v>
      </c>
      <c r="BX48" s="13" t="s">
        <v>2</v>
      </c>
      <c r="BY48" s="13" t="s">
        <v>2</v>
      </c>
      <c r="BZ48" s="13" t="s">
        <v>2</v>
      </c>
      <c r="CA48" s="13" t="s">
        <v>2</v>
      </c>
      <c r="CB48" s="13" t="s">
        <v>2</v>
      </c>
      <c r="CC48" s="9"/>
      <c r="CD48" s="9"/>
      <c r="CE48" s="9"/>
      <c r="CF48" s="10">
        <f t="shared" si="35"/>
        <v>0</v>
      </c>
      <c r="CG48" s="13" t="s">
        <v>2</v>
      </c>
      <c r="CH48" s="13" t="s">
        <v>2</v>
      </c>
      <c r="CI48" s="9"/>
      <c r="CJ48" s="9"/>
      <c r="CK48" s="9"/>
      <c r="CL48" s="10">
        <f t="shared" si="36"/>
        <v>0</v>
      </c>
      <c r="CM48" s="9"/>
      <c r="CN48" s="10">
        <f t="shared" si="37"/>
        <v>0</v>
      </c>
      <c r="CO48" s="9"/>
      <c r="CP48" s="9"/>
      <c r="CQ48" s="9"/>
      <c r="CR48" s="9"/>
      <c r="CS48" s="9"/>
      <c r="CT48" s="9"/>
      <c r="CU48" s="10">
        <f t="shared" si="38"/>
        <v>0</v>
      </c>
      <c r="CV48" s="10"/>
      <c r="CW48" s="9"/>
      <c r="CX48" s="9"/>
      <c r="CY48" s="9"/>
      <c r="CZ48" s="9"/>
      <c r="DA48" s="9"/>
      <c r="DB48" s="10">
        <f>SUM(CW48:DA48)</f>
        <v>0</v>
      </c>
      <c r="DC48" s="10"/>
      <c r="DD48" s="17"/>
      <c r="DE48" s="17"/>
      <c r="DF48" s="17"/>
      <c r="DG48" s="17"/>
      <c r="DH48" s="19">
        <f t="shared" si="39"/>
        <v>0</v>
      </c>
    </row>
    <row r="49" spans="1:112" ht="12.75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14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ht="12">
      <c r="A50" s="1" t="s">
        <v>76</v>
      </c>
    </row>
    <row r="51" ht="12">
      <c r="A51" s="16" t="s">
        <v>99</v>
      </c>
    </row>
    <row r="52" ht="12">
      <c r="A52" s="1" t="s">
        <v>77</v>
      </c>
    </row>
    <row r="53" ht="12">
      <c r="A53" s="1" t="s">
        <v>100</v>
      </c>
    </row>
    <row r="54" ht="12">
      <c r="A54" s="1" t="s">
        <v>78</v>
      </c>
    </row>
    <row r="55" ht="12">
      <c r="A55" s="1" t="s">
        <v>79</v>
      </c>
    </row>
    <row r="56" ht="12">
      <c r="A56" s="1" t="s">
        <v>80</v>
      </c>
    </row>
    <row r="57" ht="12">
      <c r="A57" s="1" t="s">
        <v>81</v>
      </c>
    </row>
    <row r="58" ht="12">
      <c r="A58" s="1" t="s">
        <v>82</v>
      </c>
    </row>
    <row r="59" ht="12">
      <c r="A59" s="1" t="s">
        <v>83</v>
      </c>
    </row>
    <row r="60" ht="12">
      <c r="A60" s="1" t="s">
        <v>84</v>
      </c>
    </row>
    <row r="61" ht="12">
      <c r="A61" s="1" t="s">
        <v>85</v>
      </c>
    </row>
    <row r="62" ht="12">
      <c r="A62" s="1" t="s">
        <v>86</v>
      </c>
    </row>
    <row r="63" ht="12">
      <c r="A63" s="1" t="s">
        <v>87</v>
      </c>
    </row>
    <row r="64" ht="12">
      <c r="A64" s="1" t="s">
        <v>88</v>
      </c>
    </row>
    <row r="65" ht="12">
      <c r="A65" s="1" t="s">
        <v>106</v>
      </c>
    </row>
    <row r="66" ht="12">
      <c r="A66" s="16" t="s">
        <v>95</v>
      </c>
    </row>
    <row r="67" ht="12">
      <c r="A67" s="1" t="s">
        <v>96</v>
      </c>
    </row>
    <row r="68" ht="12">
      <c r="A68" s="1" t="s">
        <v>94</v>
      </c>
    </row>
    <row r="69" ht="12">
      <c r="A69" s="1" t="s">
        <v>101</v>
      </c>
    </row>
    <row r="70" ht="12">
      <c r="A70" s="1" t="s">
        <v>104</v>
      </c>
    </row>
    <row r="71" ht="12">
      <c r="A71" s="16" t="s">
        <v>91</v>
      </c>
    </row>
    <row r="72" ht="12">
      <c r="A72" s="16" t="s">
        <v>98</v>
      </c>
    </row>
    <row r="73" ht="12">
      <c r="A73" s="16"/>
    </row>
    <row r="74" ht="12">
      <c r="A74" s="1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2006-04-18T09:22:40Z</dcterms:created>
  <dcterms:modified xsi:type="dcterms:W3CDTF">2016-03-17T08:01:00Z</dcterms:modified>
  <cp:category/>
  <cp:version/>
  <cp:contentType/>
  <cp:contentStatus/>
</cp:coreProperties>
</file>