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8670" tabRatio="599" activeTab="0"/>
  </bookViews>
  <sheets>
    <sheet name="Emilia-Romagna" sheetId="1" r:id="rId1"/>
    <sheet name="Italia" sheetId="2" r:id="rId2"/>
    <sheet name="Foglio1" sheetId="3" r:id="rId3"/>
  </sheets>
  <definedNames>
    <definedName name="_Regression_Int" localSheetId="0" hidden="1">1</definedName>
    <definedName name="N">#N/A</definedName>
  </definedNames>
  <calcPr fullCalcOnLoad="1"/>
</workbook>
</file>

<file path=xl/sharedStrings.xml><?xml version="1.0" encoding="utf-8"?>
<sst xmlns="http://schemas.openxmlformats.org/spreadsheetml/2006/main" count="2866" uniqueCount="105">
  <si>
    <t>-</t>
  </si>
  <si>
    <t>Produzione</t>
  </si>
  <si>
    <t>Valori</t>
  </si>
  <si>
    <t>per ettaro</t>
  </si>
  <si>
    <t>Superficie</t>
  </si>
  <si>
    <t>in euro</t>
  </si>
  <si>
    <t>a prezzi</t>
  </si>
  <si>
    <t>Prezzi</t>
  </si>
  <si>
    <t>Prodotti</t>
  </si>
  <si>
    <t>(c)</t>
  </si>
  <si>
    <t>(d)</t>
  </si>
  <si>
    <t>correnti</t>
  </si>
  <si>
    <t>valori</t>
  </si>
  <si>
    <t>prezzi</t>
  </si>
  <si>
    <t>anno prec.</t>
  </si>
  <si>
    <t>(d) E' calcolata a valori correnti sulla superficie degli impianti in produzione</t>
  </si>
  <si>
    <t>In euro</t>
  </si>
  <si>
    <t>concatenati</t>
  </si>
  <si>
    <r>
      <t xml:space="preserve">TERRITORIO: </t>
    </r>
    <r>
      <rPr>
        <b/>
        <sz val="9"/>
        <rFont val="Arial"/>
        <family val="2"/>
      </rPr>
      <t>EMILIA-ROMAGNA</t>
    </r>
  </si>
  <si>
    <r>
      <t xml:space="preserve">TERRITORIO: </t>
    </r>
    <r>
      <rPr>
        <b/>
        <sz val="9"/>
        <rFont val="Arial"/>
        <family val="2"/>
      </rPr>
      <t>ITALIA</t>
    </r>
  </si>
  <si>
    <t xml:space="preserve">(c) La superficie si riferisce agli impianti in  produzione. Per le colture orticole i dati si riferiscono agli impianti in piena aria e in serra. </t>
  </si>
  <si>
    <t>Nel triennio 1996-1998 non sono disponibili i dati delle coltivazioni in serra di carote, indivia e radicchio. Ogni confronto deve essere effettuato con la dovuta cautela.</t>
  </si>
  <si>
    <t>(f) I prezzi impliciti sono dati dal rapporto fra la produzione a valori correnti e concatenati</t>
  </si>
  <si>
    <t>Valori in migliaia di euro, salvo diversa indicazione</t>
  </si>
  <si>
    <t>Coltivazioni agricole (produzione vegetale)</t>
  </si>
  <si>
    <t xml:space="preserve"> Coltivazioni erbacee</t>
  </si>
  <si>
    <t xml:space="preserve">   Cereali (incluse le sementi)</t>
  </si>
  <si>
    <t xml:space="preserve">   Legumi secchi</t>
  </si>
  <si>
    <t xml:space="preserve">     - Frumento tenero</t>
  </si>
  <si>
    <t xml:space="preserve">     -  Frumento duro</t>
  </si>
  <si>
    <t xml:space="preserve">     -  Orzo</t>
  </si>
  <si>
    <t xml:space="preserve">     -  Granoturco ibrido</t>
  </si>
  <si>
    <t xml:space="preserve">     - Riso (risone)</t>
  </si>
  <si>
    <t xml:space="preserve">   Patate e ortaggi</t>
  </si>
  <si>
    <t xml:space="preserve">    - Patate in complesso</t>
  </si>
  <si>
    <t xml:space="preserve">    - Fagioli freschi</t>
  </si>
  <si>
    <t xml:space="preserve">    - Cipolle e porri</t>
  </si>
  <si>
    <t xml:space="preserve">    - Carote e pastinaca</t>
  </si>
  <si>
    <t xml:space="preserve">    - Carciofi</t>
  </si>
  <si>
    <t xml:space="preserve">    - Cavoli</t>
  </si>
  <si>
    <t xml:space="preserve">    - Cavolfiori</t>
  </si>
  <si>
    <t xml:space="preserve">    - Indivia</t>
  </si>
  <si>
    <t xml:space="preserve">    - Radicchio</t>
  </si>
  <si>
    <t xml:space="preserve">    - Melanzane</t>
  </si>
  <si>
    <t xml:space="preserve">    - Peperoni</t>
  </si>
  <si>
    <t xml:space="preserve">    - Zucchine</t>
  </si>
  <si>
    <t xml:space="preserve">    - Cocomeri</t>
  </si>
  <si>
    <t xml:space="preserve">    - Meloni o poponi</t>
  </si>
  <si>
    <t xml:space="preserve">    - Fragole</t>
  </si>
  <si>
    <t xml:space="preserve">   Coltivazioni industriali</t>
  </si>
  <si>
    <t xml:space="preserve">    - Barbabietola da zucchero</t>
  </si>
  <si>
    <t xml:space="preserve">    - Tabacco</t>
  </si>
  <si>
    <t xml:space="preserve">    - Girasole</t>
  </si>
  <si>
    <t xml:space="preserve">    - Soia</t>
  </si>
  <si>
    <t xml:space="preserve">   Fiori e piante da vaso</t>
  </si>
  <si>
    <t xml:space="preserve"> Coltivazioni foraggere</t>
  </si>
  <si>
    <t xml:space="preserve"> Coltivazioni legnose</t>
  </si>
  <si>
    <t xml:space="preserve">   Prodotti vitivinicoli</t>
  </si>
  <si>
    <t xml:space="preserve">    - Uva da tavola</t>
  </si>
  <si>
    <t xml:space="preserve">    - Uva da vino venduta</t>
  </si>
  <si>
    <t xml:space="preserve">   Prodotti olivicoltura</t>
  </si>
  <si>
    <t xml:space="preserve">    - Olio</t>
  </si>
  <si>
    <t xml:space="preserve">   Agrumi</t>
  </si>
  <si>
    <t xml:space="preserve">    - Arance</t>
  </si>
  <si>
    <t xml:space="preserve">    - Mandarini</t>
  </si>
  <si>
    <t xml:space="preserve">    - Limoni</t>
  </si>
  <si>
    <t xml:space="preserve">    - Clementine</t>
  </si>
  <si>
    <t xml:space="preserve">  Fruttiferi</t>
  </si>
  <si>
    <t xml:space="preserve">    - Pesche</t>
  </si>
  <si>
    <t xml:space="preserve">    - Mele</t>
  </si>
  <si>
    <t xml:space="preserve">    - Pere</t>
  </si>
  <si>
    <t xml:space="preserve">    - Mandorle</t>
  </si>
  <si>
    <t xml:space="preserve">    - Nocciole</t>
  </si>
  <si>
    <t xml:space="preserve">    - Noci</t>
  </si>
  <si>
    <t xml:space="preserve">    - Actinidia o kiwi</t>
  </si>
  <si>
    <t xml:space="preserve">  Altre legnose</t>
  </si>
  <si>
    <t>Allevamenti zootecnici</t>
  </si>
  <si>
    <t xml:space="preserve"> Prodotti zootecnici alimentari</t>
  </si>
  <si>
    <t xml:space="preserve"> Carni</t>
  </si>
  <si>
    <t xml:space="preserve">    - Carni bovine</t>
  </si>
  <si>
    <t xml:space="preserve">    - Carni suine</t>
  </si>
  <si>
    <t xml:space="preserve">    - Carni ovine e caprine</t>
  </si>
  <si>
    <t xml:space="preserve">    - Pollame</t>
  </si>
  <si>
    <t xml:space="preserve"> Latte</t>
  </si>
  <si>
    <t xml:space="preserve">    - Vino </t>
  </si>
  <si>
    <t xml:space="preserve">    - Latte di vacca e di bufala</t>
  </si>
  <si>
    <t xml:space="preserve">    - Latte di pecora e capra</t>
  </si>
  <si>
    <t xml:space="preserve"> Uova</t>
  </si>
  <si>
    <t xml:space="preserve"> Miele</t>
  </si>
  <si>
    <t xml:space="preserve"> Produzioni zootecniche non alimentari</t>
  </si>
  <si>
    <t>Attività di supporto all'agricoltura</t>
  </si>
  <si>
    <t>Beni e servizi dell'agricoltura</t>
  </si>
  <si>
    <t>(1) I prezzi impliciti sono dati dal rapporto fra la produzione a valori correnti e concatenati</t>
  </si>
  <si>
    <t>(2) L'utilizzo degli indici a catena comporta la perdita di additività delle componenti concatenate espresse in termini monetari. -Infatti, la somma dei valori concatenati delle componenti di un aggregato non è uguale al valore concatenato dell'aggregato stesso. Il concatenamento attraverso gli indici di tipo Laspeyres garantisce tuttavia la proprietà di additività per l'anno di riferimento e per l'anno seguente.</t>
  </si>
  <si>
    <t xml:space="preserve">Fonte: Istat. </t>
  </si>
  <si>
    <t>I valori concatenati hanno come anno di riferimento il 2005.</t>
  </si>
  <si>
    <t>Produzione di beni e servizi per prodotto ai prezzi di base (1)(2)</t>
  </si>
  <si>
    <t>Produzioni vegetali e animali, caccia e servizi connessi.</t>
  </si>
  <si>
    <t>impliciti (f)</t>
  </si>
  <si>
    <t xml:space="preserve">     -  Riso (risone)</t>
  </si>
  <si>
    <t>….</t>
  </si>
  <si>
    <t xml:space="preserve">    - Lattuga</t>
  </si>
  <si>
    <t xml:space="preserve">    - Pomodori</t>
  </si>
  <si>
    <t>Valori concatenati anno di riferimento 2010.</t>
  </si>
  <si>
    <t>PERIODO: 2000 - 2015.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</si>
</sst>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0.00_)"/>
    <numFmt numFmtId="167" formatCode="0.000_)"/>
    <numFmt numFmtId="168" formatCode="* #,##0;\-\ #,##0;_*\ &quot;-&quot;;"/>
  </numFmts>
  <fonts count="40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fill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fill"/>
      <protection/>
    </xf>
    <xf numFmtId="164" fontId="4" fillId="0" borderId="0" xfId="0" applyNumberFormat="1" applyFont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0" fontId="3" fillId="0" borderId="12" xfId="0" applyFont="1" applyBorder="1" applyAlignment="1" applyProtection="1">
      <alignment horizontal="fill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3" fillId="0" borderId="13" xfId="0" applyFont="1" applyBorder="1" applyAlignment="1" applyProtection="1">
      <alignment horizontal="fill"/>
      <protection/>
    </xf>
    <xf numFmtId="0" fontId="3" fillId="0" borderId="0" xfId="0" applyFont="1" applyBorder="1" applyAlignment="1" applyProtection="1">
      <alignment horizontal="fill"/>
      <protection/>
    </xf>
    <xf numFmtId="3" fontId="3" fillId="0" borderId="0" xfId="0" applyNumberFormat="1" applyFont="1" applyBorder="1" applyAlignment="1" applyProtection="1">
      <alignment horizontal="right"/>
      <protection/>
    </xf>
    <xf numFmtId="164" fontId="4" fillId="0" borderId="0" xfId="0" applyNumberFormat="1" applyFont="1" applyAlignment="1" applyProtection="1" quotePrefix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O95"/>
  <sheetViews>
    <sheetView tabSelected="1" zoomScalePageLayoutView="0" workbookViewId="0" topLeftCell="A1">
      <pane xSplit="1" ySplit="15" topLeftCell="CU16" activePane="bottomRight" state="frozen"/>
      <selection pane="topLeft" activeCell="DC15" sqref="DC15:DG83"/>
      <selection pane="topRight" activeCell="DC15" sqref="DC15:DG83"/>
      <selection pane="bottomLeft" activeCell="DC15" sqref="DC15:DG83"/>
      <selection pane="bottomRight" activeCell="DC23" sqref="DC23"/>
    </sheetView>
  </sheetViews>
  <sheetFormatPr defaultColWidth="9.625" defaultRowHeight="12.75"/>
  <cols>
    <col min="1" max="1" width="30.625" style="2" customWidth="1"/>
    <col min="2" max="2" width="9.625" style="2" customWidth="1"/>
    <col min="3" max="3" width="12.625" style="2" customWidth="1"/>
    <col min="4" max="6" width="10.625" style="2" customWidth="1"/>
    <col min="7" max="7" width="9.625" style="2" customWidth="1"/>
    <col min="8" max="8" width="0.875" style="2" customWidth="1"/>
    <col min="9" max="9" width="9.625" style="2" customWidth="1"/>
    <col min="10" max="10" width="11.625" style="2" customWidth="1"/>
    <col min="11" max="14" width="9.625" style="2" customWidth="1"/>
    <col min="15" max="15" width="0.875" style="2" customWidth="1"/>
    <col min="16" max="16" width="9.625" style="2" customWidth="1"/>
    <col min="17" max="17" width="12.625" style="2" customWidth="1"/>
    <col min="18" max="21" width="9.625" style="2" customWidth="1"/>
    <col min="22" max="22" width="0.875" style="2" customWidth="1"/>
    <col min="23" max="23" width="11.625" style="2" customWidth="1"/>
    <col min="24" max="24" width="10.625" style="2" customWidth="1"/>
    <col min="25" max="28" width="9.625" style="2" customWidth="1"/>
    <col min="29" max="29" width="0.875" style="2" customWidth="1"/>
    <col min="30" max="30" width="9.625" style="2" customWidth="1"/>
    <col min="31" max="31" width="10.625" style="2" customWidth="1"/>
    <col min="32" max="34" width="9.625" style="2" customWidth="1"/>
    <col min="35" max="35" width="10.75390625" style="2" customWidth="1"/>
    <col min="36" max="36" width="0.875" style="2" customWidth="1"/>
    <col min="37" max="37" width="11.375" style="2" customWidth="1"/>
    <col min="38" max="38" width="10.875" style="2" customWidth="1"/>
    <col min="39" max="42" width="9.625" style="2" customWidth="1"/>
    <col min="43" max="43" width="0.875" style="2" customWidth="1"/>
    <col min="44" max="44" width="11.625" style="2" customWidth="1"/>
    <col min="45" max="49" width="9.625" style="2" customWidth="1"/>
    <col min="50" max="50" width="0.875" style="2" customWidth="1"/>
    <col min="51" max="56" width="9.625" style="2" customWidth="1"/>
    <col min="57" max="57" width="0.875" style="2" customWidth="1"/>
    <col min="58" max="63" width="9.625" style="2" customWidth="1"/>
    <col min="64" max="64" width="0.6171875" style="2" customWidth="1"/>
    <col min="65" max="70" width="9.625" style="2" customWidth="1"/>
    <col min="71" max="71" width="0.6171875" style="2" customWidth="1"/>
    <col min="72" max="77" width="9.625" style="2" customWidth="1"/>
    <col min="78" max="78" width="0.6171875" style="2" customWidth="1"/>
    <col min="79" max="84" width="9.625" style="2" customWidth="1"/>
    <col min="85" max="85" width="0.6171875" style="2" customWidth="1"/>
    <col min="86" max="91" width="9.625" style="2" customWidth="1"/>
    <col min="92" max="92" width="0.6171875" style="2" customWidth="1"/>
    <col min="93" max="98" width="9.625" style="2" customWidth="1"/>
    <col min="99" max="99" width="0.6171875" style="2" customWidth="1"/>
    <col min="100" max="105" width="9.625" style="2" customWidth="1"/>
    <col min="106" max="106" width="0.6171875" style="2" customWidth="1"/>
    <col min="107" max="112" width="9.625" style="2" customWidth="1"/>
    <col min="113" max="113" width="0.6171875" style="2" customWidth="1"/>
    <col min="114" max="16384" width="9.625" style="2" customWidth="1"/>
  </cols>
  <sheetData>
    <row r="1" ht="12">
      <c r="A1" s="1" t="s">
        <v>96</v>
      </c>
    </row>
    <row r="2" ht="12">
      <c r="A2" s="1" t="s">
        <v>97</v>
      </c>
    </row>
    <row r="3" spans="1:5" ht="12">
      <c r="A3" s="1" t="s">
        <v>18</v>
      </c>
      <c r="E3" s="1"/>
    </row>
    <row r="4" spans="1:5" ht="12">
      <c r="A4" s="1" t="s">
        <v>103</v>
      </c>
      <c r="E4" s="1"/>
    </row>
    <row r="5" spans="1:5" ht="12">
      <c r="A5" s="1" t="s">
        <v>23</v>
      </c>
      <c r="E5" s="1"/>
    </row>
    <row r="6" ht="12">
      <c r="A6" s="4" t="s">
        <v>104</v>
      </c>
    </row>
    <row r="7" ht="12.75" thickBot="1">
      <c r="A7" s="1"/>
    </row>
    <row r="8" spans="1:119" ht="12.75" thickTop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</row>
    <row r="9" spans="2:119" ht="12">
      <c r="B9" s="1">
        <v>2000</v>
      </c>
      <c r="G9" s="6">
        <v>2000</v>
      </c>
      <c r="H9" s="6"/>
      <c r="I9" s="6">
        <v>2001</v>
      </c>
      <c r="N9" s="6">
        <v>2001</v>
      </c>
      <c r="O9" s="6"/>
      <c r="P9" s="6">
        <v>2002</v>
      </c>
      <c r="U9" s="6">
        <v>2002</v>
      </c>
      <c r="V9" s="6"/>
      <c r="W9" s="6">
        <v>2003</v>
      </c>
      <c r="AB9" s="6">
        <v>2003</v>
      </c>
      <c r="AC9" s="6"/>
      <c r="AD9" s="6">
        <v>2004</v>
      </c>
      <c r="AI9" s="6">
        <v>2004</v>
      </c>
      <c r="AJ9" s="6"/>
      <c r="AK9" s="6">
        <v>2005</v>
      </c>
      <c r="AP9" s="6">
        <v>2005</v>
      </c>
      <c r="AQ9" s="6"/>
      <c r="AR9" s="6">
        <v>2006</v>
      </c>
      <c r="AW9" s="6">
        <v>2006</v>
      </c>
      <c r="AX9" s="6"/>
      <c r="AY9" s="6">
        <v>2007</v>
      </c>
      <c r="BD9" s="6">
        <v>2007</v>
      </c>
      <c r="BE9" s="6"/>
      <c r="BF9" s="6">
        <v>2008</v>
      </c>
      <c r="BK9" s="6">
        <v>2008</v>
      </c>
      <c r="BL9" s="6"/>
      <c r="BM9" s="6">
        <v>2009</v>
      </c>
      <c r="BR9" s="6">
        <v>2009</v>
      </c>
      <c r="BT9" s="6">
        <v>2010</v>
      </c>
      <c r="BY9" s="6">
        <v>2010</v>
      </c>
      <c r="BZ9" s="6"/>
      <c r="CA9" s="6">
        <v>2011</v>
      </c>
      <c r="CF9" s="6">
        <v>2011</v>
      </c>
      <c r="CG9" s="6"/>
      <c r="CH9" s="6">
        <v>2012</v>
      </c>
      <c r="CM9" s="6">
        <v>2012</v>
      </c>
      <c r="CN9" s="6"/>
      <c r="CO9" s="6">
        <v>2013</v>
      </c>
      <c r="CT9" s="6">
        <v>2013</v>
      </c>
      <c r="CU9" s="6"/>
      <c r="CV9" s="6">
        <v>2014</v>
      </c>
      <c r="DA9" s="6">
        <v>2014</v>
      </c>
      <c r="DB9" s="6"/>
      <c r="DC9" s="6">
        <v>2015</v>
      </c>
      <c r="DH9" s="6">
        <v>2015</v>
      </c>
      <c r="DI9" s="6"/>
      <c r="DJ9" s="6">
        <v>2016</v>
      </c>
      <c r="DO9" s="6">
        <v>2015</v>
      </c>
    </row>
    <row r="10" spans="2:119" ht="12">
      <c r="B10" s="13"/>
      <c r="C10" s="13"/>
      <c r="D10" s="13"/>
      <c r="E10" s="13"/>
      <c r="F10" s="13"/>
      <c r="G10" s="14"/>
      <c r="H10" s="15"/>
      <c r="I10" s="13"/>
      <c r="J10" s="13"/>
      <c r="K10" s="13"/>
      <c r="L10" s="13"/>
      <c r="M10" s="13"/>
      <c r="N10" s="14"/>
      <c r="O10" s="15"/>
      <c r="P10" s="13"/>
      <c r="Q10" s="13"/>
      <c r="R10" s="13"/>
      <c r="S10" s="13"/>
      <c r="T10" s="13"/>
      <c r="U10" s="14"/>
      <c r="V10" s="15"/>
      <c r="W10" s="13"/>
      <c r="X10" s="13"/>
      <c r="Y10" s="13"/>
      <c r="Z10" s="13"/>
      <c r="AA10" s="13"/>
      <c r="AB10" s="14"/>
      <c r="AC10" s="15"/>
      <c r="AD10" s="13"/>
      <c r="AE10" s="13"/>
      <c r="AF10" s="13"/>
      <c r="AG10" s="13"/>
      <c r="AH10" s="13"/>
      <c r="AI10" s="14"/>
      <c r="AJ10" s="15"/>
      <c r="AK10" s="13"/>
      <c r="AL10" s="13"/>
      <c r="AM10" s="13"/>
      <c r="AN10" s="13"/>
      <c r="AO10" s="13"/>
      <c r="AP10" s="14"/>
      <c r="AQ10" s="15"/>
      <c r="AR10" s="13"/>
      <c r="AS10" s="13"/>
      <c r="AT10" s="13"/>
      <c r="AU10" s="13"/>
      <c r="AV10" s="13"/>
      <c r="AW10" s="14"/>
      <c r="AX10" s="15"/>
      <c r="AY10" s="13"/>
      <c r="AZ10" s="13"/>
      <c r="BA10" s="13"/>
      <c r="BB10" s="13"/>
      <c r="BC10" s="13"/>
      <c r="BD10" s="14"/>
      <c r="BE10" s="14"/>
      <c r="BF10" s="13"/>
      <c r="BG10" s="13"/>
      <c r="BH10" s="13"/>
      <c r="BI10" s="13"/>
      <c r="BJ10" s="13"/>
      <c r="BK10" s="14"/>
      <c r="BL10" s="15"/>
      <c r="BM10" s="13"/>
      <c r="BN10" s="13"/>
      <c r="BO10" s="13"/>
      <c r="BP10" s="13"/>
      <c r="BQ10" s="13"/>
      <c r="BR10" s="14"/>
      <c r="BT10" s="13"/>
      <c r="BU10" s="13"/>
      <c r="BV10" s="13"/>
      <c r="BW10" s="13"/>
      <c r="BX10" s="13"/>
      <c r="BY10" s="14"/>
      <c r="BZ10" s="15"/>
      <c r="CA10" s="13"/>
      <c r="CB10" s="13"/>
      <c r="CC10" s="13"/>
      <c r="CD10" s="13"/>
      <c r="CE10" s="13"/>
      <c r="CF10" s="14"/>
      <c r="CG10" s="15"/>
      <c r="CH10" s="13"/>
      <c r="CI10" s="13"/>
      <c r="CJ10" s="13"/>
      <c r="CK10" s="13"/>
      <c r="CL10" s="13"/>
      <c r="CM10" s="14"/>
      <c r="CN10" s="15"/>
      <c r="CO10" s="13"/>
      <c r="CP10" s="13"/>
      <c r="CQ10" s="13"/>
      <c r="CR10" s="13"/>
      <c r="CS10" s="13"/>
      <c r="CT10" s="14"/>
      <c r="CU10" s="15"/>
      <c r="CV10" s="13"/>
      <c r="CW10" s="13"/>
      <c r="CX10" s="13"/>
      <c r="CY10" s="13"/>
      <c r="CZ10" s="13"/>
      <c r="DA10" s="14"/>
      <c r="DB10" s="15"/>
      <c r="DC10" s="13"/>
      <c r="DD10" s="13"/>
      <c r="DE10" s="13"/>
      <c r="DF10" s="13"/>
      <c r="DG10" s="13"/>
      <c r="DH10" s="14"/>
      <c r="DI10" s="15"/>
      <c r="DJ10" s="13"/>
      <c r="DK10" s="13"/>
      <c r="DL10" s="13"/>
      <c r="DM10" s="13"/>
      <c r="DN10" s="13"/>
      <c r="DO10" s="14"/>
    </row>
    <row r="11" spans="3:116" ht="12">
      <c r="C11" s="7" t="s">
        <v>1</v>
      </c>
      <c r="D11" s="1" t="s">
        <v>2</v>
      </c>
      <c r="J11" s="7" t="s">
        <v>1</v>
      </c>
      <c r="K11" s="1" t="s">
        <v>2</v>
      </c>
      <c r="Q11" s="7" t="s">
        <v>1</v>
      </c>
      <c r="R11" s="1" t="s">
        <v>2</v>
      </c>
      <c r="X11" s="7" t="s">
        <v>1</v>
      </c>
      <c r="Y11" s="1" t="s">
        <v>2</v>
      </c>
      <c r="AE11" s="7" t="s">
        <v>1</v>
      </c>
      <c r="AF11" s="1" t="s">
        <v>2</v>
      </c>
      <c r="AL11" s="7" t="s">
        <v>1</v>
      </c>
      <c r="AM11" s="1" t="s">
        <v>2</v>
      </c>
      <c r="AS11" s="7" t="s">
        <v>1</v>
      </c>
      <c r="AT11" s="1" t="s">
        <v>2</v>
      </c>
      <c r="AZ11" s="7" t="s">
        <v>1</v>
      </c>
      <c r="BA11" s="1" t="s">
        <v>2</v>
      </c>
      <c r="BG11" s="7" t="s">
        <v>1</v>
      </c>
      <c r="BH11" s="1" t="s">
        <v>2</v>
      </c>
      <c r="BN11" s="7" t="s">
        <v>1</v>
      </c>
      <c r="BO11" s="1" t="s">
        <v>2</v>
      </c>
      <c r="BU11" s="7" t="s">
        <v>1</v>
      </c>
      <c r="BV11" s="1" t="s">
        <v>2</v>
      </c>
      <c r="BZ11" s="16"/>
      <c r="CB11" s="7" t="s">
        <v>1</v>
      </c>
      <c r="CC11" s="1" t="s">
        <v>2</v>
      </c>
      <c r="CG11" s="16"/>
      <c r="CI11" s="7" t="s">
        <v>1</v>
      </c>
      <c r="CJ11" s="1" t="s">
        <v>2</v>
      </c>
      <c r="CN11" s="16"/>
      <c r="CP11" s="7" t="s">
        <v>1</v>
      </c>
      <c r="CQ11" s="1" t="s">
        <v>2</v>
      </c>
      <c r="CU11" s="16"/>
      <c r="CW11" s="7" t="s">
        <v>1</v>
      </c>
      <c r="CX11" s="1" t="s">
        <v>2</v>
      </c>
      <c r="DB11" s="16"/>
      <c r="DD11" s="7" t="s">
        <v>1</v>
      </c>
      <c r="DE11" s="1" t="s">
        <v>2</v>
      </c>
      <c r="DI11" s="16"/>
      <c r="DK11" s="7" t="s">
        <v>1</v>
      </c>
      <c r="DL11" s="1" t="s">
        <v>2</v>
      </c>
    </row>
    <row r="12" spans="3:119" ht="12">
      <c r="C12" s="7" t="s">
        <v>3</v>
      </c>
      <c r="D12" s="13"/>
      <c r="E12" s="13"/>
      <c r="F12" s="13"/>
      <c r="G12" s="15"/>
      <c r="H12" s="1"/>
      <c r="J12" s="7" t="s">
        <v>3</v>
      </c>
      <c r="K12" s="13"/>
      <c r="L12" s="13"/>
      <c r="M12" s="13"/>
      <c r="N12" s="15"/>
      <c r="O12" s="1"/>
      <c r="Q12" s="7" t="s">
        <v>3</v>
      </c>
      <c r="R12" s="13"/>
      <c r="S12" s="13"/>
      <c r="T12" s="13"/>
      <c r="U12" s="15"/>
      <c r="V12" s="1"/>
      <c r="X12" s="7" t="s">
        <v>3</v>
      </c>
      <c r="Y12" s="13"/>
      <c r="Z12" s="13"/>
      <c r="AA12" s="13"/>
      <c r="AB12" s="15"/>
      <c r="AC12" s="1"/>
      <c r="AE12" s="7" t="s">
        <v>3</v>
      </c>
      <c r="AF12" s="13"/>
      <c r="AG12" s="13"/>
      <c r="AH12" s="13"/>
      <c r="AI12" s="15"/>
      <c r="AJ12" s="1"/>
      <c r="AL12" s="7" t="s">
        <v>3</v>
      </c>
      <c r="AM12" s="13"/>
      <c r="AN12" s="13"/>
      <c r="AO12" s="13"/>
      <c r="AP12" s="15"/>
      <c r="AQ12" s="1"/>
      <c r="AS12" s="7" t="s">
        <v>3</v>
      </c>
      <c r="AT12" s="13"/>
      <c r="AU12" s="13"/>
      <c r="AV12" s="13"/>
      <c r="AW12" s="15"/>
      <c r="AX12" s="1"/>
      <c r="AZ12" s="7" t="s">
        <v>3</v>
      </c>
      <c r="BA12" s="13"/>
      <c r="BB12" s="13"/>
      <c r="BC12" s="13"/>
      <c r="BD12" s="15"/>
      <c r="BE12" s="15"/>
      <c r="BG12" s="7" t="s">
        <v>3</v>
      </c>
      <c r="BH12" s="13"/>
      <c r="BI12" s="13"/>
      <c r="BJ12" s="13"/>
      <c r="BK12" s="15"/>
      <c r="BL12" s="15"/>
      <c r="BN12" s="7" t="s">
        <v>3</v>
      </c>
      <c r="BO12" s="13"/>
      <c r="BP12" s="13"/>
      <c r="BQ12" s="13"/>
      <c r="BR12" s="15"/>
      <c r="BU12" s="7" t="s">
        <v>3</v>
      </c>
      <c r="BV12" s="13"/>
      <c r="BW12" s="13"/>
      <c r="BX12" s="13"/>
      <c r="BY12" s="15"/>
      <c r="BZ12" s="15"/>
      <c r="CB12" s="7" t="s">
        <v>3</v>
      </c>
      <c r="CC12" s="13"/>
      <c r="CD12" s="13"/>
      <c r="CE12" s="13"/>
      <c r="CF12" s="15"/>
      <c r="CG12" s="15"/>
      <c r="CI12" s="7" t="s">
        <v>3</v>
      </c>
      <c r="CJ12" s="13"/>
      <c r="CK12" s="13"/>
      <c r="CL12" s="13"/>
      <c r="CM12" s="15"/>
      <c r="CN12" s="15"/>
      <c r="CP12" s="7" t="s">
        <v>3</v>
      </c>
      <c r="CQ12" s="13"/>
      <c r="CR12" s="13"/>
      <c r="CS12" s="13"/>
      <c r="CT12" s="15"/>
      <c r="CU12" s="15"/>
      <c r="CW12" s="7" t="s">
        <v>3</v>
      </c>
      <c r="CX12" s="13"/>
      <c r="CY12" s="13"/>
      <c r="CZ12" s="13"/>
      <c r="DA12" s="15"/>
      <c r="DB12" s="15"/>
      <c r="DD12" s="7" t="s">
        <v>3</v>
      </c>
      <c r="DE12" s="13"/>
      <c r="DF12" s="13"/>
      <c r="DG12" s="13"/>
      <c r="DH12" s="15"/>
      <c r="DI12" s="15"/>
      <c r="DK12" s="7" t="s">
        <v>3</v>
      </c>
      <c r="DL12" s="13"/>
      <c r="DM12" s="13"/>
      <c r="DN12" s="13"/>
      <c r="DO12" s="15"/>
    </row>
    <row r="13" spans="2:119" ht="12">
      <c r="B13" s="7" t="s">
        <v>4</v>
      </c>
      <c r="C13" s="7" t="s">
        <v>16</v>
      </c>
      <c r="D13" s="1" t="s">
        <v>12</v>
      </c>
      <c r="E13" s="1" t="s">
        <v>6</v>
      </c>
      <c r="F13" s="1" t="s">
        <v>13</v>
      </c>
      <c r="G13" s="7" t="s">
        <v>7</v>
      </c>
      <c r="H13" s="7"/>
      <c r="I13" s="7" t="s">
        <v>4</v>
      </c>
      <c r="J13" s="7" t="s">
        <v>16</v>
      </c>
      <c r="K13" s="1" t="s">
        <v>12</v>
      </c>
      <c r="L13" s="1" t="s">
        <v>6</v>
      </c>
      <c r="M13" s="1" t="s">
        <v>13</v>
      </c>
      <c r="N13" s="7" t="s">
        <v>7</v>
      </c>
      <c r="O13" s="7"/>
      <c r="P13" s="7" t="s">
        <v>4</v>
      </c>
      <c r="Q13" s="7" t="s">
        <v>16</v>
      </c>
      <c r="R13" s="1" t="s">
        <v>12</v>
      </c>
      <c r="S13" s="1" t="s">
        <v>6</v>
      </c>
      <c r="T13" s="1" t="s">
        <v>13</v>
      </c>
      <c r="U13" s="7" t="s">
        <v>7</v>
      </c>
      <c r="V13" s="7"/>
      <c r="W13" s="7" t="s">
        <v>4</v>
      </c>
      <c r="X13" s="7" t="s">
        <v>16</v>
      </c>
      <c r="Y13" s="1" t="s">
        <v>12</v>
      </c>
      <c r="Z13" s="1" t="s">
        <v>6</v>
      </c>
      <c r="AA13" s="1" t="s">
        <v>13</v>
      </c>
      <c r="AB13" s="7" t="s">
        <v>7</v>
      </c>
      <c r="AC13" s="7"/>
      <c r="AD13" s="7" t="s">
        <v>4</v>
      </c>
      <c r="AE13" s="7" t="s">
        <v>16</v>
      </c>
      <c r="AF13" s="1" t="s">
        <v>12</v>
      </c>
      <c r="AG13" s="1" t="s">
        <v>6</v>
      </c>
      <c r="AH13" s="1" t="s">
        <v>13</v>
      </c>
      <c r="AI13" s="7" t="s">
        <v>7</v>
      </c>
      <c r="AJ13" s="7"/>
      <c r="AK13" s="7" t="s">
        <v>4</v>
      </c>
      <c r="AL13" s="7" t="s">
        <v>16</v>
      </c>
      <c r="AM13" s="1" t="s">
        <v>12</v>
      </c>
      <c r="AN13" s="1" t="s">
        <v>6</v>
      </c>
      <c r="AO13" s="1" t="s">
        <v>13</v>
      </c>
      <c r="AP13" s="7" t="s">
        <v>7</v>
      </c>
      <c r="AQ13" s="7"/>
      <c r="AR13" s="7" t="s">
        <v>4</v>
      </c>
      <c r="AS13" s="7" t="s">
        <v>5</v>
      </c>
      <c r="AT13" s="1" t="s">
        <v>12</v>
      </c>
      <c r="AU13" s="1" t="s">
        <v>6</v>
      </c>
      <c r="AV13" s="1" t="s">
        <v>13</v>
      </c>
      <c r="AW13" s="7" t="s">
        <v>7</v>
      </c>
      <c r="AX13" s="7"/>
      <c r="AY13" s="7" t="s">
        <v>4</v>
      </c>
      <c r="AZ13" s="7" t="s">
        <v>5</v>
      </c>
      <c r="BA13" s="1" t="s">
        <v>12</v>
      </c>
      <c r="BB13" s="1" t="s">
        <v>6</v>
      </c>
      <c r="BC13" s="1" t="s">
        <v>13</v>
      </c>
      <c r="BD13" s="7" t="s">
        <v>7</v>
      </c>
      <c r="BE13" s="7"/>
      <c r="BF13" s="7" t="s">
        <v>4</v>
      </c>
      <c r="BG13" s="7" t="s">
        <v>5</v>
      </c>
      <c r="BH13" s="1" t="s">
        <v>12</v>
      </c>
      <c r="BI13" s="1" t="s">
        <v>6</v>
      </c>
      <c r="BJ13" s="1" t="s">
        <v>13</v>
      </c>
      <c r="BK13" s="7" t="s">
        <v>7</v>
      </c>
      <c r="BL13" s="7"/>
      <c r="BM13" s="7" t="s">
        <v>4</v>
      </c>
      <c r="BN13" s="7" t="s">
        <v>5</v>
      </c>
      <c r="BO13" s="1" t="s">
        <v>12</v>
      </c>
      <c r="BP13" s="1" t="s">
        <v>6</v>
      </c>
      <c r="BQ13" s="1" t="s">
        <v>13</v>
      </c>
      <c r="BR13" s="7" t="s">
        <v>7</v>
      </c>
      <c r="BT13" s="7" t="s">
        <v>4</v>
      </c>
      <c r="BU13" s="7" t="s">
        <v>5</v>
      </c>
      <c r="BV13" s="1" t="s">
        <v>12</v>
      </c>
      <c r="BW13" s="1" t="s">
        <v>6</v>
      </c>
      <c r="BX13" s="1" t="s">
        <v>13</v>
      </c>
      <c r="BY13" s="7" t="s">
        <v>7</v>
      </c>
      <c r="BZ13" s="7"/>
      <c r="CA13" s="7" t="s">
        <v>4</v>
      </c>
      <c r="CB13" s="7" t="s">
        <v>5</v>
      </c>
      <c r="CC13" s="1" t="s">
        <v>12</v>
      </c>
      <c r="CD13" s="1" t="s">
        <v>6</v>
      </c>
      <c r="CE13" s="1" t="s">
        <v>13</v>
      </c>
      <c r="CF13" s="7" t="s">
        <v>7</v>
      </c>
      <c r="CG13" s="7"/>
      <c r="CH13" s="7" t="s">
        <v>4</v>
      </c>
      <c r="CI13" s="7" t="s">
        <v>5</v>
      </c>
      <c r="CJ13" s="1" t="s">
        <v>12</v>
      </c>
      <c r="CK13" s="1" t="s">
        <v>6</v>
      </c>
      <c r="CL13" s="1" t="s">
        <v>13</v>
      </c>
      <c r="CM13" s="7" t="s">
        <v>7</v>
      </c>
      <c r="CN13" s="7"/>
      <c r="CO13" s="7" t="s">
        <v>4</v>
      </c>
      <c r="CP13" s="7" t="s">
        <v>5</v>
      </c>
      <c r="CQ13" s="1" t="s">
        <v>12</v>
      </c>
      <c r="CR13" s="1" t="s">
        <v>6</v>
      </c>
      <c r="CS13" s="1" t="s">
        <v>13</v>
      </c>
      <c r="CT13" s="7" t="s">
        <v>7</v>
      </c>
      <c r="CU13" s="7"/>
      <c r="CV13" s="7" t="s">
        <v>4</v>
      </c>
      <c r="CW13" s="7" t="s">
        <v>5</v>
      </c>
      <c r="CX13" s="1" t="s">
        <v>12</v>
      </c>
      <c r="CY13" s="1" t="s">
        <v>6</v>
      </c>
      <c r="CZ13" s="1" t="s">
        <v>13</v>
      </c>
      <c r="DA13" s="7" t="s">
        <v>7</v>
      </c>
      <c r="DB13" s="7"/>
      <c r="DC13" s="7" t="s">
        <v>4</v>
      </c>
      <c r="DD13" s="7" t="s">
        <v>5</v>
      </c>
      <c r="DE13" s="1" t="s">
        <v>12</v>
      </c>
      <c r="DF13" s="1" t="s">
        <v>6</v>
      </c>
      <c r="DG13" s="1" t="s">
        <v>13</v>
      </c>
      <c r="DH13" s="7" t="s">
        <v>7</v>
      </c>
      <c r="DI13" s="7"/>
      <c r="DJ13" s="7" t="s">
        <v>4</v>
      </c>
      <c r="DK13" s="7" t="s">
        <v>5</v>
      </c>
      <c r="DL13" s="1" t="s">
        <v>12</v>
      </c>
      <c r="DM13" s="1" t="s">
        <v>6</v>
      </c>
      <c r="DN13" s="1" t="s">
        <v>13</v>
      </c>
      <c r="DO13" s="7" t="s">
        <v>7</v>
      </c>
    </row>
    <row r="14" spans="1:119" ht="12">
      <c r="A14" s="1" t="s">
        <v>8</v>
      </c>
      <c r="B14" s="7" t="s">
        <v>9</v>
      </c>
      <c r="C14" s="7" t="s">
        <v>10</v>
      </c>
      <c r="D14" s="1" t="s">
        <v>17</v>
      </c>
      <c r="E14" s="1" t="s">
        <v>11</v>
      </c>
      <c r="F14" s="1" t="s">
        <v>14</v>
      </c>
      <c r="G14" s="7" t="s">
        <v>98</v>
      </c>
      <c r="H14" s="7"/>
      <c r="I14" s="7" t="s">
        <v>9</v>
      </c>
      <c r="J14" s="7" t="s">
        <v>10</v>
      </c>
      <c r="K14" s="1" t="s">
        <v>17</v>
      </c>
      <c r="L14" s="1" t="s">
        <v>11</v>
      </c>
      <c r="M14" s="1" t="s">
        <v>14</v>
      </c>
      <c r="N14" s="7" t="s">
        <v>98</v>
      </c>
      <c r="O14" s="7"/>
      <c r="P14" s="7" t="s">
        <v>9</v>
      </c>
      <c r="Q14" s="7" t="s">
        <v>10</v>
      </c>
      <c r="R14" s="1" t="s">
        <v>17</v>
      </c>
      <c r="S14" s="1" t="s">
        <v>11</v>
      </c>
      <c r="T14" s="1" t="s">
        <v>14</v>
      </c>
      <c r="U14" s="7" t="s">
        <v>98</v>
      </c>
      <c r="V14" s="7"/>
      <c r="W14" s="7" t="s">
        <v>9</v>
      </c>
      <c r="X14" s="7" t="s">
        <v>10</v>
      </c>
      <c r="Y14" s="1" t="s">
        <v>17</v>
      </c>
      <c r="Z14" s="1" t="s">
        <v>11</v>
      </c>
      <c r="AA14" s="1" t="s">
        <v>14</v>
      </c>
      <c r="AB14" s="7" t="s">
        <v>98</v>
      </c>
      <c r="AC14" s="7"/>
      <c r="AD14" s="7" t="s">
        <v>9</v>
      </c>
      <c r="AE14" s="7" t="s">
        <v>10</v>
      </c>
      <c r="AF14" s="1" t="s">
        <v>17</v>
      </c>
      <c r="AG14" s="1" t="s">
        <v>11</v>
      </c>
      <c r="AH14" s="1" t="s">
        <v>14</v>
      </c>
      <c r="AI14" s="7" t="s">
        <v>98</v>
      </c>
      <c r="AJ14" s="7"/>
      <c r="AK14" s="7" t="s">
        <v>9</v>
      </c>
      <c r="AL14" s="7" t="s">
        <v>10</v>
      </c>
      <c r="AM14" s="1" t="s">
        <v>17</v>
      </c>
      <c r="AN14" s="1" t="s">
        <v>11</v>
      </c>
      <c r="AO14" s="1" t="s">
        <v>14</v>
      </c>
      <c r="AP14" s="7" t="s">
        <v>98</v>
      </c>
      <c r="AQ14" s="7"/>
      <c r="AR14" s="7" t="s">
        <v>9</v>
      </c>
      <c r="AS14" s="7" t="s">
        <v>10</v>
      </c>
      <c r="AT14" s="1" t="s">
        <v>17</v>
      </c>
      <c r="AU14" s="1" t="s">
        <v>11</v>
      </c>
      <c r="AV14" s="1" t="s">
        <v>14</v>
      </c>
      <c r="AW14" s="7" t="s">
        <v>98</v>
      </c>
      <c r="AX14" s="7"/>
      <c r="AY14" s="7" t="s">
        <v>9</v>
      </c>
      <c r="AZ14" s="7" t="s">
        <v>10</v>
      </c>
      <c r="BA14" s="1" t="s">
        <v>17</v>
      </c>
      <c r="BB14" s="1" t="s">
        <v>11</v>
      </c>
      <c r="BC14" s="1" t="s">
        <v>14</v>
      </c>
      <c r="BD14" s="7" t="s">
        <v>98</v>
      </c>
      <c r="BE14" s="7"/>
      <c r="BF14" s="7" t="s">
        <v>9</v>
      </c>
      <c r="BG14" s="7" t="s">
        <v>10</v>
      </c>
      <c r="BH14" s="1" t="s">
        <v>17</v>
      </c>
      <c r="BI14" s="1" t="s">
        <v>11</v>
      </c>
      <c r="BJ14" s="1" t="s">
        <v>14</v>
      </c>
      <c r="BK14" s="7" t="s">
        <v>98</v>
      </c>
      <c r="BL14" s="7"/>
      <c r="BM14" s="7" t="s">
        <v>9</v>
      </c>
      <c r="BN14" s="7" t="s">
        <v>10</v>
      </c>
      <c r="BO14" s="1" t="s">
        <v>17</v>
      </c>
      <c r="BP14" s="1" t="s">
        <v>11</v>
      </c>
      <c r="BQ14" s="1" t="s">
        <v>14</v>
      </c>
      <c r="BR14" s="7" t="s">
        <v>98</v>
      </c>
      <c r="BT14" s="7" t="s">
        <v>9</v>
      </c>
      <c r="BU14" s="7" t="s">
        <v>10</v>
      </c>
      <c r="BV14" s="1" t="s">
        <v>17</v>
      </c>
      <c r="BW14" s="1" t="s">
        <v>11</v>
      </c>
      <c r="BX14" s="1" t="s">
        <v>14</v>
      </c>
      <c r="BY14" s="7" t="s">
        <v>98</v>
      </c>
      <c r="BZ14" s="7"/>
      <c r="CA14" s="7" t="s">
        <v>9</v>
      </c>
      <c r="CB14" s="7" t="s">
        <v>10</v>
      </c>
      <c r="CC14" s="1" t="s">
        <v>17</v>
      </c>
      <c r="CD14" s="1" t="s">
        <v>11</v>
      </c>
      <c r="CE14" s="1" t="s">
        <v>14</v>
      </c>
      <c r="CF14" s="7" t="s">
        <v>98</v>
      </c>
      <c r="CG14" s="7"/>
      <c r="CH14" s="7" t="s">
        <v>9</v>
      </c>
      <c r="CI14" s="7" t="s">
        <v>10</v>
      </c>
      <c r="CJ14" s="1" t="s">
        <v>17</v>
      </c>
      <c r="CK14" s="1" t="s">
        <v>11</v>
      </c>
      <c r="CL14" s="1" t="s">
        <v>14</v>
      </c>
      <c r="CM14" s="7" t="s">
        <v>98</v>
      </c>
      <c r="CN14" s="7"/>
      <c r="CO14" s="7" t="s">
        <v>9</v>
      </c>
      <c r="CP14" s="7" t="s">
        <v>10</v>
      </c>
      <c r="CQ14" s="1" t="s">
        <v>17</v>
      </c>
      <c r="CR14" s="1" t="s">
        <v>11</v>
      </c>
      <c r="CS14" s="1" t="s">
        <v>14</v>
      </c>
      <c r="CT14" s="7" t="s">
        <v>98</v>
      </c>
      <c r="CU14" s="7"/>
      <c r="CV14" s="7" t="s">
        <v>9</v>
      </c>
      <c r="CW14" s="7" t="s">
        <v>10</v>
      </c>
      <c r="CX14" s="1" t="s">
        <v>17</v>
      </c>
      <c r="CY14" s="1" t="s">
        <v>11</v>
      </c>
      <c r="CZ14" s="1" t="s">
        <v>14</v>
      </c>
      <c r="DA14" s="7" t="s">
        <v>98</v>
      </c>
      <c r="DB14" s="7"/>
      <c r="DC14" s="7" t="s">
        <v>9</v>
      </c>
      <c r="DD14" s="7" t="s">
        <v>10</v>
      </c>
      <c r="DE14" s="1" t="s">
        <v>17</v>
      </c>
      <c r="DF14" s="1" t="s">
        <v>11</v>
      </c>
      <c r="DG14" s="1" t="s">
        <v>14</v>
      </c>
      <c r="DH14" s="7" t="s">
        <v>98</v>
      </c>
      <c r="DI14" s="7"/>
      <c r="DJ14" s="7" t="s">
        <v>9</v>
      </c>
      <c r="DK14" s="7" t="s">
        <v>10</v>
      </c>
      <c r="DL14" s="1" t="s">
        <v>17</v>
      </c>
      <c r="DM14" s="1" t="s">
        <v>11</v>
      </c>
      <c r="DN14" s="1" t="s">
        <v>14</v>
      </c>
      <c r="DO14" s="7" t="s">
        <v>98</v>
      </c>
    </row>
    <row r="15" spans="1:119" ht="12.75" thickBo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</row>
    <row r="16" spans="1:119" ht="12">
      <c r="A16" s="15" t="s">
        <v>24</v>
      </c>
      <c r="B16" s="12" t="s">
        <v>0</v>
      </c>
      <c r="C16" s="12" t="s">
        <v>0</v>
      </c>
      <c r="D16" s="19">
        <v>3074292.34771455</v>
      </c>
      <c r="E16" s="19">
        <v>2913955.94420005</v>
      </c>
      <c r="F16" s="19">
        <v>2888831.40534053</v>
      </c>
      <c r="G16" s="11">
        <f aca="true" t="shared" si="0" ref="G16:G80">E16/D16</f>
        <v>0.9478460779327981</v>
      </c>
      <c r="H16" s="18"/>
      <c r="I16" s="12" t="s">
        <v>0</v>
      </c>
      <c r="J16" s="12" t="s">
        <v>0</v>
      </c>
      <c r="K16" s="19">
        <v>3032742.12301656</v>
      </c>
      <c r="L16" s="19">
        <v>2967206.01335118</v>
      </c>
      <c r="M16" s="19">
        <v>2874572.72668283</v>
      </c>
      <c r="N16" s="11">
        <f aca="true" t="shared" si="1" ref="N16:N80">L16/K16</f>
        <v>0.9783904773280909</v>
      </c>
      <c r="O16" s="18"/>
      <c r="P16" s="12" t="s">
        <v>0</v>
      </c>
      <c r="Q16" s="12" t="s">
        <v>0</v>
      </c>
      <c r="R16" s="19">
        <v>2862038.39654913</v>
      </c>
      <c r="S16" s="19">
        <v>2947015.18513334</v>
      </c>
      <c r="T16" s="19">
        <v>2800191.11293103</v>
      </c>
      <c r="U16" s="11">
        <f aca="true" t="shared" si="2" ref="U16:U80">S16/R16</f>
        <v>1.0296910022893717</v>
      </c>
      <c r="V16" s="18"/>
      <c r="W16" s="12" t="s">
        <v>0</v>
      </c>
      <c r="X16" s="12" t="s">
        <v>0</v>
      </c>
      <c r="Y16" s="19">
        <v>2470671.8011493</v>
      </c>
      <c r="Z16" s="19">
        <v>2744154.86906654</v>
      </c>
      <c r="AA16" s="19">
        <v>2544028.52325352</v>
      </c>
      <c r="AB16" s="11">
        <f aca="true" t="shared" si="3" ref="AB16:AB80">Z16/Y16</f>
        <v>1.1106917834210202</v>
      </c>
      <c r="AC16" s="18"/>
      <c r="AD16" s="12" t="s">
        <v>0</v>
      </c>
      <c r="AE16" s="12" t="s">
        <v>0</v>
      </c>
      <c r="AF16" s="19">
        <v>3048448.55137839</v>
      </c>
      <c r="AG16" s="19">
        <v>3111945.45446321</v>
      </c>
      <c r="AH16" s="19">
        <v>3385886.75819768</v>
      </c>
      <c r="AI16" s="11">
        <f aca="true" t="shared" si="4" ref="AI16:AI80">AG16/AF16</f>
        <v>1.0208292519997129</v>
      </c>
      <c r="AJ16" s="18"/>
      <c r="AK16" s="12" t="s">
        <v>0</v>
      </c>
      <c r="AL16" s="12" t="s">
        <v>0</v>
      </c>
      <c r="AM16" s="19">
        <v>2971485.68967116</v>
      </c>
      <c r="AN16" s="19">
        <v>2613990.1319904</v>
      </c>
      <c r="AO16" s="19">
        <v>3033379.51391486</v>
      </c>
      <c r="AP16" s="11">
        <f aca="true" t="shared" si="5" ref="AP16:AP80">AN16/AM16</f>
        <v>0.8796913076433754</v>
      </c>
      <c r="AQ16" s="18"/>
      <c r="AR16" s="12" t="s">
        <v>0</v>
      </c>
      <c r="AS16" s="12" t="s">
        <v>0</v>
      </c>
      <c r="AT16" s="19">
        <v>2815766.79275012</v>
      </c>
      <c r="AU16" s="19">
        <v>2601359.38133802</v>
      </c>
      <c r="AV16" s="19">
        <v>2477005.57193315</v>
      </c>
      <c r="AW16" s="11">
        <f aca="true" t="shared" si="6" ref="AW16:AW80">AU16/AT16</f>
        <v>0.9238546984913152</v>
      </c>
      <c r="AX16" s="18"/>
      <c r="AY16" s="12" t="s">
        <v>0</v>
      </c>
      <c r="AZ16" s="12" t="s">
        <v>0</v>
      </c>
      <c r="BA16" s="19">
        <v>2672609.79592426</v>
      </c>
      <c r="BB16" s="19">
        <v>2760441.64363601</v>
      </c>
      <c r="BC16" s="19">
        <v>2469103.11719854</v>
      </c>
      <c r="BD16" s="11">
        <f aca="true" t="shared" si="7" ref="BD16:BD80">BB16/BA16</f>
        <v>1.0328637004345693</v>
      </c>
      <c r="BE16" s="18"/>
      <c r="BF16" s="12" t="s">
        <v>0</v>
      </c>
      <c r="BG16" s="12" t="s">
        <v>0</v>
      </c>
      <c r="BH16" s="19">
        <v>2761813.79280993</v>
      </c>
      <c r="BI16" s="19">
        <v>2984820.82262612</v>
      </c>
      <c r="BJ16" s="19">
        <v>2852577.2139529</v>
      </c>
      <c r="BK16" s="11">
        <f aca="true" t="shared" si="8" ref="BK16:BK80">BI16/BH16</f>
        <v>1.0807465841458115</v>
      </c>
      <c r="BL16" s="18"/>
      <c r="BM16" s="12" t="s">
        <v>0</v>
      </c>
      <c r="BN16" s="12" t="s">
        <v>0</v>
      </c>
      <c r="BO16" s="19">
        <v>2850018.30687021</v>
      </c>
      <c r="BP16" s="19">
        <v>2626269.34947119</v>
      </c>
      <c r="BQ16" s="19">
        <v>3080147.54990301</v>
      </c>
      <c r="BR16" s="11">
        <f aca="true" t="shared" si="9" ref="BR16:BR80">BP16/BO16</f>
        <v>0.9214920981877014</v>
      </c>
      <c r="BT16" s="12" t="s">
        <v>0</v>
      </c>
      <c r="BU16" s="12" t="s">
        <v>0</v>
      </c>
      <c r="BV16" s="19">
        <v>2735410.5716682</v>
      </c>
      <c r="BW16" s="19">
        <v>2735410.5716682</v>
      </c>
      <c r="BX16" s="19">
        <v>2520659.22709134</v>
      </c>
      <c r="BY16" s="11">
        <f aca="true" t="shared" si="10" ref="BY16:BY80">BW16/BV16</f>
        <v>1</v>
      </c>
      <c r="BZ16" s="18"/>
      <c r="CA16" s="12" t="s">
        <v>0</v>
      </c>
      <c r="CB16" s="12" t="s">
        <v>0</v>
      </c>
      <c r="CC16" s="19">
        <v>2895665.19160639</v>
      </c>
      <c r="CD16" s="19">
        <v>3009095.189817</v>
      </c>
      <c r="CE16" s="19">
        <v>2895665.19160639</v>
      </c>
      <c r="CF16" s="11">
        <f aca="true" t="shared" si="11" ref="CF16:CF80">CD16/CC16</f>
        <v>1.039172345801375</v>
      </c>
      <c r="CG16" s="18"/>
      <c r="CH16" s="12" t="s">
        <v>0</v>
      </c>
      <c r="CI16" s="12" t="s">
        <v>0</v>
      </c>
      <c r="CJ16" s="19">
        <v>2444585.18739004</v>
      </c>
      <c r="CK16" s="19">
        <v>2739320.35346233</v>
      </c>
      <c r="CL16" s="19">
        <v>2540345.3236914</v>
      </c>
      <c r="CM16" s="11">
        <f aca="true" t="shared" si="12" ref="CM16:CM80">CK16/CJ16</f>
        <v>1.1205665352112208</v>
      </c>
      <c r="CN16" s="18"/>
      <c r="CO16" s="12" t="s">
        <v>0</v>
      </c>
      <c r="CP16" s="12" t="s">
        <v>0</v>
      </c>
      <c r="CQ16" s="19">
        <v>2572889.25947967</v>
      </c>
      <c r="CR16" s="19">
        <v>3046753.14821509</v>
      </c>
      <c r="CS16" s="19">
        <v>2883093.6029773</v>
      </c>
      <c r="CT16" s="11">
        <f aca="true" t="shared" si="13" ref="CT16:CT80">CR16/CQ16</f>
        <v>1.184175780978328</v>
      </c>
      <c r="CU16" s="18"/>
      <c r="CV16" s="12" t="s">
        <v>0</v>
      </c>
      <c r="CW16" s="12" t="s">
        <v>0</v>
      </c>
      <c r="CX16" s="19">
        <v>2760817.26478939</v>
      </c>
      <c r="CY16" s="19">
        <v>2849508.31030686</v>
      </c>
      <c r="CZ16" s="19">
        <v>3269292.94067044</v>
      </c>
      <c r="DA16" s="11">
        <f aca="true" t="shared" si="14" ref="DA16:DA80">CY16/CX16</f>
        <v>1.0321249242565267</v>
      </c>
      <c r="DB16" s="18"/>
      <c r="DC16" s="12" t="s">
        <v>0</v>
      </c>
      <c r="DD16" s="12" t="s">
        <v>0</v>
      </c>
      <c r="DE16" s="19">
        <v>2680155.05074457</v>
      </c>
      <c r="DF16" s="19">
        <v>2808890.11634103</v>
      </c>
      <c r="DG16" s="19">
        <v>2766254.82874548</v>
      </c>
      <c r="DH16" s="11">
        <f aca="true" t="shared" si="15" ref="DH16:DH80">DF16/DE16</f>
        <v>1.0480326933177604</v>
      </c>
      <c r="DI16" s="18"/>
      <c r="DJ16" s="12" t="s">
        <v>0</v>
      </c>
      <c r="DK16" s="12" t="s">
        <v>0</v>
      </c>
      <c r="DL16" s="19"/>
      <c r="DM16" s="19"/>
      <c r="DN16" s="19"/>
      <c r="DO16" s="11" t="e">
        <f aca="true" t="shared" si="16" ref="DO16:DO38">DM16/DL16</f>
        <v>#DIV/0!</v>
      </c>
    </row>
    <row r="17" spans="1:119" ht="12">
      <c r="A17" s="15" t="s">
        <v>25</v>
      </c>
      <c r="B17" s="12" t="s">
        <v>0</v>
      </c>
      <c r="C17" s="12" t="s">
        <v>0</v>
      </c>
      <c r="D17" s="19">
        <v>1570856.96261766</v>
      </c>
      <c r="E17" s="19">
        <v>1554772.64744908</v>
      </c>
      <c r="F17" s="19">
        <v>1520706.69287175</v>
      </c>
      <c r="G17" s="11">
        <f t="shared" si="0"/>
        <v>0.989760802191832</v>
      </c>
      <c r="H17" s="18"/>
      <c r="I17" s="12" t="s">
        <v>0</v>
      </c>
      <c r="J17" s="12" t="s">
        <v>0</v>
      </c>
      <c r="K17" s="19">
        <v>1465935.70203924</v>
      </c>
      <c r="L17" s="19">
        <v>1482829.43212547</v>
      </c>
      <c r="M17" s="19">
        <v>1450925.69641201</v>
      </c>
      <c r="N17" s="11">
        <f t="shared" si="1"/>
        <v>1.0115241958175447</v>
      </c>
      <c r="O17" s="18"/>
      <c r="P17" s="12" t="s">
        <v>0</v>
      </c>
      <c r="Q17" s="12" t="s">
        <v>0</v>
      </c>
      <c r="R17" s="19">
        <v>1447707.55274144</v>
      </c>
      <c r="S17" s="19">
        <v>1524087.86108969</v>
      </c>
      <c r="T17" s="19">
        <v>1464391.21806578</v>
      </c>
      <c r="U17" s="11">
        <f t="shared" si="2"/>
        <v>1.0527594873727175</v>
      </c>
      <c r="V17" s="18"/>
      <c r="W17" s="12" t="s">
        <v>0</v>
      </c>
      <c r="X17" s="12" t="s">
        <v>0</v>
      </c>
      <c r="Y17" s="19">
        <v>1246083.85036416</v>
      </c>
      <c r="Z17" s="19">
        <v>1427555.2</v>
      </c>
      <c r="AA17" s="19">
        <v>1311826.59553279</v>
      </c>
      <c r="AB17" s="11">
        <f t="shared" si="3"/>
        <v>1.1456333372612173</v>
      </c>
      <c r="AC17" s="18"/>
      <c r="AD17" s="12" t="s">
        <v>0</v>
      </c>
      <c r="AE17" s="12" t="s">
        <v>0</v>
      </c>
      <c r="AF17" s="19">
        <v>1525530.27538052</v>
      </c>
      <c r="AG17" s="19">
        <v>1620213.04110018</v>
      </c>
      <c r="AH17" s="19">
        <v>1747698.34047722</v>
      </c>
      <c r="AI17" s="11">
        <f t="shared" si="4"/>
        <v>1.0620654779834133</v>
      </c>
      <c r="AJ17" s="18"/>
      <c r="AK17" s="12" t="s">
        <v>0</v>
      </c>
      <c r="AL17" s="12" t="s">
        <v>0</v>
      </c>
      <c r="AM17" s="19">
        <v>1477198.13206049</v>
      </c>
      <c r="AN17" s="19">
        <v>1297872.01544576</v>
      </c>
      <c r="AO17" s="19">
        <v>1568881.14020302</v>
      </c>
      <c r="AP17" s="11">
        <f t="shared" si="5"/>
        <v>0.878603883444806</v>
      </c>
      <c r="AQ17" s="18"/>
      <c r="AR17" s="12" t="s">
        <v>0</v>
      </c>
      <c r="AS17" s="12" t="s">
        <v>0</v>
      </c>
      <c r="AT17" s="19">
        <v>1332834.27818202</v>
      </c>
      <c r="AU17" s="19">
        <v>1274919.59016071</v>
      </c>
      <c r="AV17" s="19">
        <v>1171033.37279908</v>
      </c>
      <c r="AW17" s="11">
        <f t="shared" si="6"/>
        <v>0.9565477201709538</v>
      </c>
      <c r="AX17" s="18"/>
      <c r="AY17" s="12" t="s">
        <v>0</v>
      </c>
      <c r="AZ17" s="12" t="s">
        <v>0</v>
      </c>
      <c r="BA17" s="19">
        <v>1294883.16198514</v>
      </c>
      <c r="BB17" s="19">
        <v>1377113.96208948</v>
      </c>
      <c r="BC17" s="19">
        <v>1238617.53648464</v>
      </c>
      <c r="BD17" s="11">
        <f t="shared" si="7"/>
        <v>1.0635044168604948</v>
      </c>
      <c r="BE17" s="18"/>
      <c r="BF17" s="12" t="s">
        <v>0</v>
      </c>
      <c r="BG17" s="12" t="s">
        <v>0</v>
      </c>
      <c r="BH17" s="19">
        <v>1436942.34292301</v>
      </c>
      <c r="BI17" s="19">
        <v>1547362.59321147</v>
      </c>
      <c r="BJ17" s="19">
        <v>1528194.52847249</v>
      </c>
      <c r="BK17" s="11">
        <f t="shared" si="8"/>
        <v>1.0768438976221164</v>
      </c>
      <c r="BL17" s="18"/>
      <c r="BM17" s="12" t="s">
        <v>0</v>
      </c>
      <c r="BN17" s="12" t="s">
        <v>0</v>
      </c>
      <c r="BO17" s="19">
        <v>1395557.16470993</v>
      </c>
      <c r="BP17" s="19">
        <v>1316668.99353373</v>
      </c>
      <c r="BQ17" s="19">
        <v>1502797.21660072</v>
      </c>
      <c r="BR17" s="11">
        <f t="shared" si="9"/>
        <v>0.9434719170442601</v>
      </c>
      <c r="BT17" s="12" t="s">
        <v>0</v>
      </c>
      <c r="BU17" s="12" t="s">
        <v>0</v>
      </c>
      <c r="BV17" s="19">
        <v>1367668.19530434</v>
      </c>
      <c r="BW17" s="19">
        <v>1367668.19530434</v>
      </c>
      <c r="BX17" s="19">
        <v>1290356.53410425</v>
      </c>
      <c r="BY17" s="11">
        <f t="shared" si="10"/>
        <v>1</v>
      </c>
      <c r="BZ17" s="18"/>
      <c r="CA17" s="12" t="s">
        <v>0</v>
      </c>
      <c r="CB17" s="12" t="s">
        <v>0</v>
      </c>
      <c r="CC17" s="19">
        <v>1410657.77995458</v>
      </c>
      <c r="CD17" s="19">
        <v>1635126.84134722</v>
      </c>
      <c r="CE17" s="19">
        <v>1410657.77995458</v>
      </c>
      <c r="CF17" s="11">
        <f t="shared" si="11"/>
        <v>1.1591236829955083</v>
      </c>
      <c r="CG17" s="18"/>
      <c r="CH17" s="12" t="s">
        <v>0</v>
      </c>
      <c r="CI17" s="12" t="s">
        <v>0</v>
      </c>
      <c r="CJ17" s="19">
        <v>1217311.29462875</v>
      </c>
      <c r="CK17" s="19">
        <v>1417062.19012097</v>
      </c>
      <c r="CL17" s="19">
        <v>1411014.35118211</v>
      </c>
      <c r="CM17" s="11">
        <f t="shared" si="12"/>
        <v>1.1640918772162867</v>
      </c>
      <c r="CN17" s="18"/>
      <c r="CO17" s="12" t="s">
        <v>0</v>
      </c>
      <c r="CP17" s="12" t="s">
        <v>0</v>
      </c>
      <c r="CQ17" s="19">
        <v>1187984.53421002</v>
      </c>
      <c r="CR17" s="19">
        <v>1434023.14184364</v>
      </c>
      <c r="CS17" s="19">
        <v>1382923.14653247</v>
      </c>
      <c r="CT17" s="11">
        <f t="shared" si="13"/>
        <v>1.2071059012542025</v>
      </c>
      <c r="CU17" s="18"/>
      <c r="CV17" s="12" t="s">
        <v>0</v>
      </c>
      <c r="CW17" s="12" t="s">
        <v>0</v>
      </c>
      <c r="CX17" s="19">
        <v>1364865.62510881</v>
      </c>
      <c r="CY17" s="19">
        <v>1469852.62154157</v>
      </c>
      <c r="CZ17" s="19">
        <v>1647537.35048784</v>
      </c>
      <c r="DA17" s="11">
        <f t="shared" si="14"/>
        <v>1.0769211228573436</v>
      </c>
      <c r="DB17" s="18"/>
      <c r="DC17" s="12" t="s">
        <v>0</v>
      </c>
      <c r="DD17" s="12" t="s">
        <v>0</v>
      </c>
      <c r="DE17" s="19">
        <v>1278702.67193478</v>
      </c>
      <c r="DF17" s="19">
        <v>1375769.58469994</v>
      </c>
      <c r="DG17" s="19">
        <v>1377061.91726068</v>
      </c>
      <c r="DH17" s="11">
        <f t="shared" si="15"/>
        <v>1.0759104637032548</v>
      </c>
      <c r="DI17" s="18"/>
      <c r="DJ17" s="12" t="s">
        <v>0</v>
      </c>
      <c r="DK17" s="12" t="s">
        <v>0</v>
      </c>
      <c r="DL17" s="19"/>
      <c r="DM17" s="19"/>
      <c r="DN17" s="19"/>
      <c r="DO17" s="11" t="e">
        <f t="shared" si="16"/>
        <v>#DIV/0!</v>
      </c>
    </row>
    <row r="18" spans="1:119" ht="12">
      <c r="A18" s="15" t="s">
        <v>26</v>
      </c>
      <c r="B18" s="12" t="s">
        <v>0</v>
      </c>
      <c r="C18" s="12" t="s">
        <v>0</v>
      </c>
      <c r="D18" s="19">
        <v>529244.215106437</v>
      </c>
      <c r="E18" s="19">
        <v>627869.891118611</v>
      </c>
      <c r="F18" s="19">
        <v>619465.299227156</v>
      </c>
      <c r="G18" s="11">
        <f t="shared" si="0"/>
        <v>1.1863519207145972</v>
      </c>
      <c r="H18" s="18"/>
      <c r="I18" s="12" t="s">
        <v>0</v>
      </c>
      <c r="J18" s="12" t="s">
        <v>0</v>
      </c>
      <c r="K18" s="19">
        <v>498048.700376423</v>
      </c>
      <c r="L18" s="19">
        <v>613729.47212547</v>
      </c>
      <c r="M18" s="19">
        <v>590861.032300979</v>
      </c>
      <c r="N18" s="11">
        <f t="shared" si="1"/>
        <v>1.2322679923903346</v>
      </c>
      <c r="O18" s="18"/>
      <c r="P18" s="12" t="s">
        <v>0</v>
      </c>
      <c r="Q18" s="12" t="s">
        <v>0</v>
      </c>
      <c r="R18" s="19">
        <v>544108.863469791</v>
      </c>
      <c r="S18" s="19">
        <v>666429.151089689</v>
      </c>
      <c r="T18" s="19">
        <v>670487.936829705</v>
      </c>
      <c r="U18" s="11">
        <f t="shared" si="2"/>
        <v>1.2248084819641782</v>
      </c>
      <c r="V18" s="18"/>
      <c r="W18" s="12" t="s">
        <v>0</v>
      </c>
      <c r="X18" s="12" t="s">
        <v>0</v>
      </c>
      <c r="Y18" s="19">
        <v>463366.495831829</v>
      </c>
      <c r="Z18" s="19">
        <v>609919.4</v>
      </c>
      <c r="AA18" s="19">
        <v>567535.214352843</v>
      </c>
      <c r="AB18" s="11">
        <f t="shared" si="3"/>
        <v>1.3162785947764337</v>
      </c>
      <c r="AC18" s="18"/>
      <c r="AD18" s="12" t="s">
        <v>0</v>
      </c>
      <c r="AE18" s="12" t="s">
        <v>0</v>
      </c>
      <c r="AF18" s="19">
        <v>567484.543783406</v>
      </c>
      <c r="AG18" s="19">
        <v>709061.154440469</v>
      </c>
      <c r="AH18" s="19">
        <v>746967.757848567</v>
      </c>
      <c r="AI18" s="11">
        <f t="shared" si="4"/>
        <v>1.2494809985716528</v>
      </c>
      <c r="AJ18" s="18"/>
      <c r="AK18" s="12" t="s">
        <v>0</v>
      </c>
      <c r="AL18" s="12" t="s">
        <v>0</v>
      </c>
      <c r="AM18" s="19">
        <v>522569.822864674</v>
      </c>
      <c r="AN18" s="19">
        <v>375852.781789582</v>
      </c>
      <c r="AO18" s="19">
        <v>652941.064096365</v>
      </c>
      <c r="AP18" s="11">
        <f t="shared" si="5"/>
        <v>0.7192393539473744</v>
      </c>
      <c r="AQ18" s="18"/>
      <c r="AR18" s="12" t="s">
        <v>0</v>
      </c>
      <c r="AS18" s="12" t="s">
        <v>0</v>
      </c>
      <c r="AT18" s="19">
        <v>518464.689449687</v>
      </c>
      <c r="AU18" s="19">
        <v>413292.340793495</v>
      </c>
      <c r="AV18" s="19">
        <v>372900.208284319</v>
      </c>
      <c r="AW18" s="11">
        <f t="shared" si="6"/>
        <v>0.7971465544397538</v>
      </c>
      <c r="AX18" s="18"/>
      <c r="AY18" s="12" t="s">
        <v>0</v>
      </c>
      <c r="AZ18" s="12" t="s">
        <v>0</v>
      </c>
      <c r="BA18" s="19">
        <v>492668.858483742</v>
      </c>
      <c r="BB18" s="19">
        <v>533243.200699169</v>
      </c>
      <c r="BC18" s="19">
        <v>392729.283020082</v>
      </c>
      <c r="BD18" s="11">
        <f t="shared" si="7"/>
        <v>1.0823562145581929</v>
      </c>
      <c r="BE18" s="18"/>
      <c r="BF18" s="12" t="s">
        <v>0</v>
      </c>
      <c r="BG18" s="12" t="s">
        <v>0</v>
      </c>
      <c r="BH18" s="19">
        <v>620724.478883638</v>
      </c>
      <c r="BI18" s="19">
        <v>671029.279170375</v>
      </c>
      <c r="BJ18" s="19">
        <v>671844.997248101</v>
      </c>
      <c r="BK18" s="11">
        <f t="shared" si="8"/>
        <v>1.0810420758292136</v>
      </c>
      <c r="BL18" s="18"/>
      <c r="BM18" s="12" t="s">
        <v>0</v>
      </c>
      <c r="BN18" s="12" t="s">
        <v>0</v>
      </c>
      <c r="BO18" s="19">
        <v>535139.734395883</v>
      </c>
      <c r="BP18" s="19">
        <v>462547.529000983</v>
      </c>
      <c r="BQ18" s="19">
        <v>578508.569330019</v>
      </c>
      <c r="BR18" s="11">
        <f t="shared" si="9"/>
        <v>0.8643490648720954</v>
      </c>
      <c r="BT18" s="12" t="s">
        <v>0</v>
      </c>
      <c r="BU18" s="12" t="s">
        <v>0</v>
      </c>
      <c r="BV18" s="19">
        <v>555903.032123217</v>
      </c>
      <c r="BW18" s="19">
        <v>555903.032123217</v>
      </c>
      <c r="BX18" s="19">
        <v>480494.265975265</v>
      </c>
      <c r="BY18" s="11">
        <f t="shared" si="10"/>
        <v>1</v>
      </c>
      <c r="BZ18" s="18"/>
      <c r="CA18" s="12" t="s">
        <v>0</v>
      </c>
      <c r="CB18" s="12" t="s">
        <v>0</v>
      </c>
      <c r="CC18" s="19">
        <v>604589.409758678</v>
      </c>
      <c r="CD18" s="19">
        <v>797905.661224517</v>
      </c>
      <c r="CE18" s="19">
        <v>604589.409758678</v>
      </c>
      <c r="CF18" s="11">
        <f t="shared" si="11"/>
        <v>1.31974799483008</v>
      </c>
      <c r="CG18" s="18"/>
      <c r="CH18" s="12" t="s">
        <v>0</v>
      </c>
      <c r="CI18" s="12" t="s">
        <v>0</v>
      </c>
      <c r="CJ18" s="19">
        <v>504889.695086021</v>
      </c>
      <c r="CK18" s="19">
        <v>650378.006079509</v>
      </c>
      <c r="CL18" s="19">
        <v>666327.162700146</v>
      </c>
      <c r="CM18" s="11">
        <f t="shared" si="12"/>
        <v>1.2881586065421684</v>
      </c>
      <c r="CN18" s="18"/>
      <c r="CO18" s="12" t="s">
        <v>0</v>
      </c>
      <c r="CP18" s="12" t="s">
        <v>0</v>
      </c>
      <c r="CQ18" s="19">
        <v>515273.096139115</v>
      </c>
      <c r="CR18" s="19">
        <v>644201.711269197</v>
      </c>
      <c r="CS18" s="19">
        <v>663753.473511232</v>
      </c>
      <c r="CT18" s="11">
        <f t="shared" si="13"/>
        <v>1.2502141409984922</v>
      </c>
      <c r="CU18" s="18"/>
      <c r="CV18" s="12" t="s">
        <v>0</v>
      </c>
      <c r="CW18" s="12" t="s">
        <v>0</v>
      </c>
      <c r="CX18" s="19">
        <v>535730.832990418</v>
      </c>
      <c r="CY18" s="19">
        <v>612885.203371884</v>
      </c>
      <c r="CZ18" s="19">
        <v>669778.263173521</v>
      </c>
      <c r="DA18" s="11">
        <f t="shared" si="14"/>
        <v>1.1440170429444854</v>
      </c>
      <c r="DB18" s="18"/>
      <c r="DC18" s="12" t="s">
        <v>0</v>
      </c>
      <c r="DD18" s="12" t="s">
        <v>0</v>
      </c>
      <c r="DE18" s="19">
        <v>530791.310870765</v>
      </c>
      <c r="DF18" s="19">
        <v>578485.194147719</v>
      </c>
      <c r="DG18" s="19">
        <v>607234.305883</v>
      </c>
      <c r="DH18" s="11">
        <f t="shared" si="15"/>
        <v>1.0898543030003862</v>
      </c>
      <c r="DI18" s="18"/>
      <c r="DJ18" s="12" t="s">
        <v>0</v>
      </c>
      <c r="DK18" s="12" t="s">
        <v>0</v>
      </c>
      <c r="DL18" s="19"/>
      <c r="DM18" s="19"/>
      <c r="DN18" s="19"/>
      <c r="DO18" s="11" t="e">
        <f t="shared" si="16"/>
        <v>#DIV/0!</v>
      </c>
    </row>
    <row r="19" spans="1:119" ht="12">
      <c r="A19" s="1" t="s">
        <v>28</v>
      </c>
      <c r="B19" s="9">
        <v>199550</v>
      </c>
      <c r="C19" s="10">
        <f>E19*1000/B19</f>
        <v>1345.0421794723377</v>
      </c>
      <c r="D19" s="19">
        <v>207293.725595033</v>
      </c>
      <c r="E19" s="19">
        <v>268403.166913705</v>
      </c>
      <c r="F19" s="19">
        <v>265447.316680077</v>
      </c>
      <c r="G19" s="11">
        <f t="shared" si="0"/>
        <v>1.294796386833506</v>
      </c>
      <c r="H19" s="11"/>
      <c r="I19" s="9">
        <v>203100</v>
      </c>
      <c r="J19" s="10">
        <f>L19*1000/I19</f>
        <v>1326.3421467257508</v>
      </c>
      <c r="K19" s="19">
        <v>186762.92071362</v>
      </c>
      <c r="L19" s="19">
        <v>269380.09</v>
      </c>
      <c r="M19" s="19">
        <v>241819.954934468</v>
      </c>
      <c r="N19" s="11">
        <f t="shared" si="1"/>
        <v>1.442363874856424</v>
      </c>
      <c r="O19" s="11"/>
      <c r="P19" s="9">
        <v>207650</v>
      </c>
      <c r="Q19" s="10">
        <f>S19*1000/P19</f>
        <v>1432.3749097038285</v>
      </c>
      <c r="R19" s="19">
        <v>217550.019426654</v>
      </c>
      <c r="S19" s="19">
        <v>297432.65</v>
      </c>
      <c r="T19" s="19">
        <v>313786.288995318</v>
      </c>
      <c r="U19" s="11">
        <f t="shared" si="2"/>
        <v>1.3671920176512697</v>
      </c>
      <c r="V19" s="11"/>
      <c r="W19" s="9">
        <v>167480</v>
      </c>
      <c r="X19" s="10">
        <f>Z19*1000/W19</f>
        <v>1441.5203606400764</v>
      </c>
      <c r="Y19" s="19">
        <v>160256.868271334</v>
      </c>
      <c r="Z19" s="19">
        <v>241425.83</v>
      </c>
      <c r="AA19" s="19">
        <v>219101.91107436</v>
      </c>
      <c r="AB19" s="11">
        <f t="shared" si="3"/>
        <v>1.5064928736235956</v>
      </c>
      <c r="AC19" s="11"/>
      <c r="AD19" s="9">
        <v>166270</v>
      </c>
      <c r="AE19" s="10">
        <f>AG19*1000/AD19</f>
        <v>1588.8382874397246</v>
      </c>
      <c r="AF19" s="19">
        <v>192191.651729292</v>
      </c>
      <c r="AG19" s="19">
        <v>264176.142052603</v>
      </c>
      <c r="AH19" s="19">
        <v>289535.353700125</v>
      </c>
      <c r="AI19" s="11">
        <f t="shared" si="4"/>
        <v>1.3745453544709811</v>
      </c>
      <c r="AJ19" s="11"/>
      <c r="AK19" s="9">
        <v>176800</v>
      </c>
      <c r="AL19" s="10">
        <f>AN19*1000/AK19</f>
        <v>778.8536061745418</v>
      </c>
      <c r="AM19" s="19">
        <v>209625.529521228</v>
      </c>
      <c r="AN19" s="19">
        <v>137701.317571659</v>
      </c>
      <c r="AO19" s="19">
        <v>288139.797781925</v>
      </c>
      <c r="AP19" s="11">
        <f t="shared" si="5"/>
        <v>0.6568919247868351</v>
      </c>
      <c r="AQ19" s="11"/>
      <c r="AR19" s="9">
        <v>164450</v>
      </c>
      <c r="AS19" s="10">
        <f>AU19*1000/AR19</f>
        <v>847.686197579781</v>
      </c>
      <c r="AT19" s="19">
        <v>191189.704729755</v>
      </c>
      <c r="AU19" s="19">
        <v>139401.995191995</v>
      </c>
      <c r="AV19" s="19">
        <v>125590.973139355</v>
      </c>
      <c r="AW19" s="11">
        <f t="shared" si="6"/>
        <v>0.7291291933791023</v>
      </c>
      <c r="AX19" s="11"/>
      <c r="AY19" s="9">
        <v>193840</v>
      </c>
      <c r="AZ19" s="10">
        <f>BB19*1000/AY19</f>
        <v>989.6009758321657</v>
      </c>
      <c r="BA19" s="19">
        <v>173992.650774072</v>
      </c>
      <c r="BB19" s="19">
        <v>191824.253155307</v>
      </c>
      <c r="BC19" s="19">
        <v>126863.121112791</v>
      </c>
      <c r="BD19" s="11">
        <f t="shared" si="7"/>
        <v>1.1024848020988494</v>
      </c>
      <c r="BE19" s="11"/>
      <c r="BF19" s="9">
        <v>180770</v>
      </c>
      <c r="BG19" s="10">
        <f>BI19*1000/BF19</f>
        <v>1271.3337796075455</v>
      </c>
      <c r="BH19" s="19">
        <v>200735.527052613</v>
      </c>
      <c r="BI19" s="19">
        <v>229819.007339656</v>
      </c>
      <c r="BJ19" s="19">
        <v>221307.867816807</v>
      </c>
      <c r="BK19" s="11">
        <f t="shared" si="8"/>
        <v>1.1448845688357905</v>
      </c>
      <c r="BL19" s="11"/>
      <c r="BM19" s="9">
        <v>162900</v>
      </c>
      <c r="BN19" s="10">
        <f>BP19*1000/BM19</f>
        <v>795.0890163647452</v>
      </c>
      <c r="BO19" s="19">
        <v>159200.269617278</v>
      </c>
      <c r="BP19" s="19">
        <v>129520.000765817</v>
      </c>
      <c r="BQ19" s="19">
        <v>182265.932039319</v>
      </c>
      <c r="BR19" s="11">
        <f t="shared" si="9"/>
        <v>0.813566466169855</v>
      </c>
      <c r="BT19" s="9">
        <v>144994</v>
      </c>
      <c r="BU19" s="10">
        <f>BW19*1000/BT19</f>
        <v>1072.3475254831649</v>
      </c>
      <c r="BV19" s="19">
        <v>155483.957109906</v>
      </c>
      <c r="BW19" s="19">
        <v>155483.957109906</v>
      </c>
      <c r="BX19" s="19">
        <v>126496.533532011</v>
      </c>
      <c r="BY19" s="11">
        <f t="shared" si="10"/>
        <v>1</v>
      </c>
      <c r="BZ19" s="11"/>
      <c r="CA19" s="9">
        <v>142685</v>
      </c>
      <c r="CB19" s="10">
        <f>CD19*1000/CA19</f>
        <v>1577.2544992868839</v>
      </c>
      <c r="CC19" s="19">
        <v>163554.184760719</v>
      </c>
      <c r="CD19" s="19">
        <v>225050.558230749</v>
      </c>
      <c r="CE19" s="19">
        <v>163554.184760719</v>
      </c>
      <c r="CF19" s="11">
        <f t="shared" si="11"/>
        <v>1.375999999999998</v>
      </c>
      <c r="CG19" s="11"/>
      <c r="CH19" s="9">
        <v>160282</v>
      </c>
      <c r="CI19" s="10">
        <f>CK19*1000/CH19</f>
        <v>1669.539597987416</v>
      </c>
      <c r="CJ19" s="19">
        <v>198039.378762951</v>
      </c>
      <c r="CK19" s="19">
        <v>267597.145844619</v>
      </c>
      <c r="CL19" s="19">
        <v>272502.18517782</v>
      </c>
      <c r="CM19" s="11">
        <f t="shared" si="12"/>
        <v>1.351231999999996</v>
      </c>
      <c r="CN19" s="11"/>
      <c r="CO19" s="9">
        <v>171604</v>
      </c>
      <c r="CP19" s="10">
        <f>CR19*1000/CO19</f>
        <v>1329.2368319109462</v>
      </c>
      <c r="CQ19" s="19">
        <v>177508.573881537</v>
      </c>
      <c r="CR19" s="19">
        <v>228102.357303246</v>
      </c>
      <c r="CS19" s="19">
        <v>239855.265303097</v>
      </c>
      <c r="CT19" s="11">
        <f t="shared" si="13"/>
        <v>1.2850216320000043</v>
      </c>
      <c r="CU19" s="11"/>
      <c r="CV19" s="9">
        <v>151848</v>
      </c>
      <c r="CW19" s="10">
        <f>CY19*1000/CV19</f>
        <v>1131.5982367585743</v>
      </c>
      <c r="CX19" s="19">
        <v>154409.141237676</v>
      </c>
      <c r="CY19" s="19">
        <v>171830.929055316</v>
      </c>
      <c r="CZ19" s="19">
        <v>198419.086668956</v>
      </c>
      <c r="DA19" s="11">
        <f t="shared" si="14"/>
        <v>1.1128287333119955</v>
      </c>
      <c r="DB19" s="11"/>
      <c r="DC19" s="9">
        <v>136084</v>
      </c>
      <c r="DD19" s="10">
        <f>DF19*1000/DC19</f>
        <v>1185.7509654776902</v>
      </c>
      <c r="DE19" s="19">
        <v>152040.902875134</v>
      </c>
      <c r="DF19" s="19">
        <v>161361.734386066</v>
      </c>
      <c r="DG19" s="19">
        <v>169195.485358149</v>
      </c>
      <c r="DH19" s="11">
        <f t="shared" si="15"/>
        <v>1.061304762959655</v>
      </c>
      <c r="DI19" s="11"/>
      <c r="DJ19" s="9"/>
      <c r="DK19" s="10" t="e">
        <f>DM19*1000/DJ19</f>
        <v>#DIV/0!</v>
      </c>
      <c r="DL19" s="19"/>
      <c r="DM19" s="19"/>
      <c r="DN19" s="19"/>
      <c r="DO19" s="11" t="e">
        <f t="shared" si="16"/>
        <v>#DIV/0!</v>
      </c>
    </row>
    <row r="20" spans="1:119" ht="12">
      <c r="A20" s="1" t="s">
        <v>29</v>
      </c>
      <c r="B20" s="9">
        <v>25610</v>
      </c>
      <c r="C20" s="10">
        <f>E20*1000/B20</f>
        <v>1436.4580920721046</v>
      </c>
      <c r="D20" s="19">
        <v>30452.718896198</v>
      </c>
      <c r="E20" s="19">
        <v>36787.6917379666</v>
      </c>
      <c r="F20" s="19">
        <v>33408.2639675744</v>
      </c>
      <c r="G20" s="11">
        <f t="shared" si="0"/>
        <v>1.208026510321202</v>
      </c>
      <c r="H20" s="11"/>
      <c r="I20" s="9">
        <v>18220</v>
      </c>
      <c r="J20" s="10">
        <f>L20*1000/I20</f>
        <v>1733.506586169045</v>
      </c>
      <c r="K20" s="19">
        <v>20466.3814541876</v>
      </c>
      <c r="L20" s="19">
        <v>31584.49</v>
      </c>
      <c r="M20" s="19">
        <v>24723.9313670048</v>
      </c>
      <c r="N20" s="11">
        <f t="shared" si="1"/>
        <v>1.543237629509614</v>
      </c>
      <c r="O20" s="11"/>
      <c r="P20" s="9">
        <v>24030</v>
      </c>
      <c r="Q20" s="10">
        <f>S20*1000/P20</f>
        <v>1479.116937161881</v>
      </c>
      <c r="R20" s="19">
        <v>28253.4805381822</v>
      </c>
      <c r="S20" s="19">
        <v>35543.18</v>
      </c>
      <c r="T20" s="19">
        <v>43601.8343311404</v>
      </c>
      <c r="U20" s="11">
        <f t="shared" si="2"/>
        <v>1.2580106706487502</v>
      </c>
      <c r="V20" s="11"/>
      <c r="W20" s="9">
        <v>21514</v>
      </c>
      <c r="X20" s="10">
        <f>Z20*1000/W20</f>
        <v>1547.9845681881563</v>
      </c>
      <c r="Y20" s="19">
        <v>25156.5938707722</v>
      </c>
      <c r="Z20" s="19">
        <v>33303.34</v>
      </c>
      <c r="AA20" s="19">
        <v>31647.2635266084</v>
      </c>
      <c r="AB20" s="11">
        <f t="shared" si="3"/>
        <v>1.3238413821472454</v>
      </c>
      <c r="AC20" s="11"/>
      <c r="AD20" s="9">
        <v>23509</v>
      </c>
      <c r="AE20" s="10">
        <f>AG20*1000/AD20</f>
        <v>1543.5526498447318</v>
      </c>
      <c r="AF20" s="19">
        <v>33011.0165779714</v>
      </c>
      <c r="AG20" s="19">
        <v>36287.3792451998</v>
      </c>
      <c r="AH20" s="19">
        <v>43701.3498126673</v>
      </c>
      <c r="AI20" s="11">
        <f t="shared" si="4"/>
        <v>1.0992505838010076</v>
      </c>
      <c r="AJ20" s="11"/>
      <c r="AK20" s="9">
        <v>22256</v>
      </c>
      <c r="AL20" s="10">
        <f>AN20*1000/AK20</f>
        <v>1248.2331511836765</v>
      </c>
      <c r="AM20" s="19">
        <v>32988.5753702366</v>
      </c>
      <c r="AN20" s="19">
        <v>27780.6770127439</v>
      </c>
      <c r="AO20" s="19">
        <v>36262.710734496</v>
      </c>
      <c r="AP20" s="11">
        <f t="shared" si="5"/>
        <v>0.8421302436057473</v>
      </c>
      <c r="AQ20" s="11"/>
      <c r="AR20" s="9">
        <v>32190</v>
      </c>
      <c r="AS20" s="10">
        <f>AU20*1000/AR20</f>
        <v>1266.42815363233</v>
      </c>
      <c r="AT20" s="19">
        <v>43625.7078365578</v>
      </c>
      <c r="AU20" s="19">
        <v>40766.3222654247</v>
      </c>
      <c r="AV20" s="19">
        <v>36738.5279678736</v>
      </c>
      <c r="AW20" s="11">
        <f t="shared" si="6"/>
        <v>0.9344564085505344</v>
      </c>
      <c r="AX20" s="11"/>
      <c r="AY20" s="9">
        <v>46467</v>
      </c>
      <c r="AZ20" s="10">
        <f>BB20*1000/AY20</f>
        <v>1489.7490856697377</v>
      </c>
      <c r="BA20" s="19">
        <v>51457.6893360221</v>
      </c>
      <c r="BB20" s="19">
        <v>69224.1707638157</v>
      </c>
      <c r="BC20" s="19">
        <v>48084.9675692484</v>
      </c>
      <c r="BD20" s="11">
        <f t="shared" si="7"/>
        <v>1.3452638790633855</v>
      </c>
      <c r="BE20" s="11"/>
      <c r="BF20" s="9">
        <v>74880</v>
      </c>
      <c r="BG20" s="10">
        <f>BI20*1000/BF20</f>
        <v>1721.968127259415</v>
      </c>
      <c r="BH20" s="19">
        <v>93669.601085284</v>
      </c>
      <c r="BI20" s="19">
        <v>128940.973369185</v>
      </c>
      <c r="BJ20" s="19">
        <v>126010.330906309</v>
      </c>
      <c r="BK20" s="11">
        <f t="shared" si="8"/>
        <v>1.3765508967182132</v>
      </c>
      <c r="BL20" s="11"/>
      <c r="BM20" s="9">
        <v>68700</v>
      </c>
      <c r="BN20" s="10">
        <f>BP20*1000/BM20</f>
        <v>1346.853926028073</v>
      </c>
      <c r="BO20" s="19">
        <v>81753.3197780761</v>
      </c>
      <c r="BP20" s="19">
        <v>92528.8647181286</v>
      </c>
      <c r="BQ20" s="19">
        <v>112537.605650202</v>
      </c>
      <c r="BR20" s="11">
        <f t="shared" si="9"/>
        <v>1.1318055947979033</v>
      </c>
      <c r="BT20" s="9">
        <v>72015</v>
      </c>
      <c r="BU20" s="10">
        <f>BW20*1000/BT20</f>
        <v>1130.8636099394307</v>
      </c>
      <c r="BV20" s="19">
        <v>81439.1428697881</v>
      </c>
      <c r="BW20" s="19">
        <v>81439.1428697881</v>
      </c>
      <c r="BX20" s="19">
        <v>92173.277535572</v>
      </c>
      <c r="BY20" s="11">
        <f t="shared" si="10"/>
        <v>1</v>
      </c>
      <c r="BZ20" s="11"/>
      <c r="CA20" s="9">
        <v>41993</v>
      </c>
      <c r="CB20" s="10">
        <f>CD20*1000/CA20</f>
        <v>2021.3920672789038</v>
      </c>
      <c r="CC20" s="19">
        <v>56551.8434918341</v>
      </c>
      <c r="CD20" s="19">
        <v>84884.317081243</v>
      </c>
      <c r="CE20" s="19">
        <v>56551.8434918341</v>
      </c>
      <c r="CF20" s="11">
        <f t="shared" si="11"/>
        <v>1.5010000000000003</v>
      </c>
      <c r="CG20" s="11"/>
      <c r="CH20" s="9">
        <v>47388</v>
      </c>
      <c r="CI20" s="10">
        <f>CK20*1000/CH20</f>
        <v>2014.606684548065</v>
      </c>
      <c r="CJ20" s="19">
        <v>64608.237068647</v>
      </c>
      <c r="CK20" s="19">
        <v>95468.1815673637</v>
      </c>
      <c r="CL20" s="19">
        <v>96976.9638400392</v>
      </c>
      <c r="CM20" s="11">
        <f t="shared" si="12"/>
        <v>1.4776472149507447</v>
      </c>
      <c r="CN20" s="11"/>
      <c r="CO20" s="9">
        <v>39723</v>
      </c>
      <c r="CP20" s="10">
        <f>CR20*1000/CO20</f>
        <v>1735.7716869475264</v>
      </c>
      <c r="CQ20" s="19">
        <v>45241.4747934673</v>
      </c>
      <c r="CR20" s="19">
        <v>68950.0587206166</v>
      </c>
      <c r="CS20" s="19">
        <v>66850.9392288313</v>
      </c>
      <c r="CT20" s="11">
        <f t="shared" si="13"/>
        <v>1.5240453375001985</v>
      </c>
      <c r="CU20" s="11"/>
      <c r="CV20" s="9">
        <v>43225</v>
      </c>
      <c r="CW20" s="10">
        <f>CY20*1000/CV20</f>
        <v>2160.51999434515</v>
      </c>
      <c r="CX20" s="19">
        <v>56372.3138299553</v>
      </c>
      <c r="CY20" s="19">
        <v>93388.4767555691</v>
      </c>
      <c r="CZ20" s="19">
        <v>85913.9620566413</v>
      </c>
      <c r="DA20" s="11">
        <f t="shared" si="14"/>
        <v>1.6566372818627153</v>
      </c>
      <c r="DB20" s="11"/>
      <c r="DC20" s="9">
        <v>65862</v>
      </c>
      <c r="DD20" s="10">
        <f>DF20*1000/DC20</f>
        <v>2357.6899126288304</v>
      </c>
      <c r="DE20" s="19">
        <v>88553.0057217371</v>
      </c>
      <c r="DF20" s="19">
        <v>155282.17302556</v>
      </c>
      <c r="DG20" s="19">
        <v>146700.210699632</v>
      </c>
      <c r="DH20" s="11">
        <f t="shared" si="15"/>
        <v>1.7535505628516785</v>
      </c>
      <c r="DI20" s="11"/>
      <c r="DJ20" s="9"/>
      <c r="DK20" s="10" t="e">
        <f>DM20*1000/DJ20</f>
        <v>#DIV/0!</v>
      </c>
      <c r="DL20" s="19"/>
      <c r="DM20" s="19"/>
      <c r="DN20" s="19"/>
      <c r="DO20" s="11" t="e">
        <f t="shared" si="16"/>
        <v>#DIV/0!</v>
      </c>
    </row>
    <row r="21" spans="1:119" ht="12">
      <c r="A21" s="1" t="s">
        <v>30</v>
      </c>
      <c r="B21" s="9">
        <v>37890</v>
      </c>
      <c r="C21" s="10">
        <f>E21*1000/B21</f>
        <v>1205.0115761653497</v>
      </c>
      <c r="D21" s="19">
        <v>28599.8830620986</v>
      </c>
      <c r="E21" s="19">
        <v>45657.8886209051</v>
      </c>
      <c r="F21" s="19">
        <v>44408.6964734503</v>
      </c>
      <c r="G21" s="11">
        <f t="shared" si="0"/>
        <v>1.5964361994686707</v>
      </c>
      <c r="H21" s="11"/>
      <c r="I21" s="9">
        <v>37540</v>
      </c>
      <c r="J21" s="10">
        <f>L21*1000/I21</f>
        <v>1211.5769845498135</v>
      </c>
      <c r="K21" s="19">
        <v>26678.2111293172</v>
      </c>
      <c r="L21" s="19">
        <v>45482.6</v>
      </c>
      <c r="M21" s="19">
        <v>42590.0619839099</v>
      </c>
      <c r="N21" s="11">
        <f t="shared" si="1"/>
        <v>1.704859436771542</v>
      </c>
      <c r="O21" s="11"/>
      <c r="P21" s="9">
        <v>34800</v>
      </c>
      <c r="Q21" s="10">
        <f>S21*1000/P21</f>
        <v>1243.5985632183908</v>
      </c>
      <c r="R21" s="19">
        <v>24966.7220641837</v>
      </c>
      <c r="S21" s="19">
        <v>43277.23</v>
      </c>
      <c r="T21" s="19">
        <v>42564.7517163759</v>
      </c>
      <c r="U21" s="11">
        <f t="shared" si="2"/>
        <v>1.7333965543712224</v>
      </c>
      <c r="V21" s="11"/>
      <c r="W21" s="9">
        <v>35101</v>
      </c>
      <c r="X21" s="10">
        <f>Z21*1000/W21</f>
        <v>1201.7694652574</v>
      </c>
      <c r="Y21" s="19">
        <v>23330.2983089245</v>
      </c>
      <c r="Z21" s="19">
        <v>42183.31</v>
      </c>
      <c r="AA21" s="19">
        <v>40440.6587011425</v>
      </c>
      <c r="AB21" s="11">
        <f t="shared" si="3"/>
        <v>1.8080913257703048</v>
      </c>
      <c r="AC21" s="11"/>
      <c r="AD21" s="9">
        <v>32480</v>
      </c>
      <c r="AE21" s="10">
        <f>AG21*1000/AD21</f>
        <v>1362.7123353103573</v>
      </c>
      <c r="AF21" s="19">
        <v>25507.1922952785</v>
      </c>
      <c r="AG21" s="19">
        <v>44260.8966508804</v>
      </c>
      <c r="AH21" s="19">
        <v>46119.3331338481</v>
      </c>
      <c r="AI21" s="11">
        <f t="shared" si="4"/>
        <v>1.73523201372004</v>
      </c>
      <c r="AJ21" s="11"/>
      <c r="AK21" s="9">
        <v>33460</v>
      </c>
      <c r="AL21" s="10">
        <f>AN21*1000/AK21</f>
        <v>636.5099002602569</v>
      </c>
      <c r="AM21" s="19">
        <v>25462.1531093539</v>
      </c>
      <c r="AN21" s="19">
        <v>21297.6212627082</v>
      </c>
      <c r="AO21" s="19">
        <v>44182.7432135922</v>
      </c>
      <c r="AP21" s="11">
        <f t="shared" si="5"/>
        <v>0.8364422745884833</v>
      </c>
      <c r="AQ21" s="11"/>
      <c r="AR21" s="9">
        <v>36800</v>
      </c>
      <c r="AS21" s="10">
        <f>AU21*1000/AR21</f>
        <v>687.0909650308805</v>
      </c>
      <c r="AT21" s="19">
        <v>28524.8177522243</v>
      </c>
      <c r="AU21" s="19">
        <v>25284.9475131364</v>
      </c>
      <c r="AV21" s="19">
        <v>23859.3634428924</v>
      </c>
      <c r="AW21" s="11">
        <f t="shared" si="6"/>
        <v>0.8864192484162231</v>
      </c>
      <c r="AX21" s="11"/>
      <c r="AY21" s="9">
        <v>35230</v>
      </c>
      <c r="AZ21" s="10">
        <f>BB21*1000/AY21</f>
        <v>821.8588157371559</v>
      </c>
      <c r="BA21" s="19">
        <v>24141.0036555667</v>
      </c>
      <c r="BB21" s="19">
        <v>28954.08607842</v>
      </c>
      <c r="BC21" s="19">
        <v>21399.0503163807</v>
      </c>
      <c r="BD21" s="11">
        <f t="shared" si="7"/>
        <v>1.1993737498044514</v>
      </c>
      <c r="BE21" s="11"/>
      <c r="BF21" s="9">
        <v>31030</v>
      </c>
      <c r="BG21" s="10">
        <f>BI21*1000/BF21</f>
        <v>817.8181986204384</v>
      </c>
      <c r="BH21" s="19">
        <v>22609.6713341315</v>
      </c>
      <c r="BI21" s="19">
        <v>25376.8987031922</v>
      </c>
      <c r="BJ21" s="19">
        <v>27117.4462898635</v>
      </c>
      <c r="BK21" s="11">
        <f t="shared" si="8"/>
        <v>1.1223913133528527</v>
      </c>
      <c r="BL21" s="11"/>
      <c r="BM21" s="9">
        <v>26427</v>
      </c>
      <c r="BN21" s="10">
        <f>BP21*1000/BM21</f>
        <v>583.5323348941538</v>
      </c>
      <c r="BO21" s="19">
        <v>18856.4058404177</v>
      </c>
      <c r="BP21" s="19">
        <v>15421.0090142478</v>
      </c>
      <c r="BQ21" s="19">
        <v>21164.2661163409</v>
      </c>
      <c r="BR21" s="11">
        <f t="shared" si="9"/>
        <v>0.8178127446320491</v>
      </c>
      <c r="BT21" s="9">
        <v>21373</v>
      </c>
      <c r="BU21" s="10">
        <f>BW21*1000/BT21</f>
        <v>679.9533987582231</v>
      </c>
      <c r="BV21" s="19">
        <v>14532.6439916595</v>
      </c>
      <c r="BW21" s="19">
        <v>14532.6439916595</v>
      </c>
      <c r="BX21" s="19">
        <v>11884.9814695795</v>
      </c>
      <c r="BY21" s="11">
        <f t="shared" si="10"/>
        <v>1</v>
      </c>
      <c r="BZ21" s="11"/>
      <c r="CA21" s="9">
        <v>19492</v>
      </c>
      <c r="CB21" s="10">
        <f>CD21*1000/CA21</f>
        <v>1017.949067743033</v>
      </c>
      <c r="CC21" s="19">
        <v>14112.2782563636</v>
      </c>
      <c r="CD21" s="19">
        <v>19841.8632284472</v>
      </c>
      <c r="CE21" s="19">
        <v>14112.2782563636</v>
      </c>
      <c r="CF21" s="11">
        <f t="shared" si="11"/>
        <v>1.4059999999999986</v>
      </c>
      <c r="CG21" s="11"/>
      <c r="CH21" s="9">
        <v>20842</v>
      </c>
      <c r="CI21" s="10">
        <f>CK21*1000/CH21</f>
        <v>1135.1453277430526</v>
      </c>
      <c r="CJ21" s="19">
        <v>16979.7730935609</v>
      </c>
      <c r="CK21" s="19">
        <v>23658.6989208207</v>
      </c>
      <c r="CL21" s="19">
        <v>23873.5609695466</v>
      </c>
      <c r="CM21" s="11">
        <f t="shared" si="12"/>
        <v>1.3933459999999998</v>
      </c>
      <c r="CN21" s="11"/>
      <c r="CO21" s="9">
        <v>20602</v>
      </c>
      <c r="CP21" s="10">
        <f>CR21*1000/CO21</f>
        <v>1035.6034629663868</v>
      </c>
      <c r="CQ21" s="19">
        <v>16033.950189145</v>
      </c>
      <c r="CR21" s="19">
        <v>21335.5025440335</v>
      </c>
      <c r="CS21" s="19">
        <v>22340.8403602445</v>
      </c>
      <c r="CT21" s="11">
        <f t="shared" si="13"/>
        <v>1.3306454300000043</v>
      </c>
      <c r="CU21" s="11"/>
      <c r="CV21" s="9">
        <v>20463</v>
      </c>
      <c r="CW21" s="10">
        <f>CY21*1000/CV21</f>
        <v>897.6596249870742</v>
      </c>
      <c r="CX21" s="19">
        <v>15958.8848792707</v>
      </c>
      <c r="CY21" s="19">
        <v>18368.8089061105</v>
      </c>
      <c r="CZ21" s="19">
        <v>21235.6172324977</v>
      </c>
      <c r="DA21" s="11">
        <f t="shared" si="14"/>
        <v>1.1510082969500015</v>
      </c>
      <c r="DB21" s="11"/>
      <c r="DC21" s="9">
        <v>21049</v>
      </c>
      <c r="DD21" s="10">
        <f>DF21*1000/DC21</f>
        <v>898.7452592146609</v>
      </c>
      <c r="DE21" s="19">
        <v>17024.8122794854</v>
      </c>
      <c r="DF21" s="19">
        <v>18917.6889612094</v>
      </c>
      <c r="DG21" s="19">
        <v>19595.700187704</v>
      </c>
      <c r="DH21" s="11">
        <f t="shared" si="15"/>
        <v>1.111183409875531</v>
      </c>
      <c r="DI21" s="11"/>
      <c r="DJ21" s="9"/>
      <c r="DK21" s="10" t="e">
        <f>DM21*1000/DJ21</f>
        <v>#DIV/0!</v>
      </c>
      <c r="DL21" s="19"/>
      <c r="DM21" s="19"/>
      <c r="DN21" s="19"/>
      <c r="DO21" s="11" t="e">
        <f t="shared" si="16"/>
        <v>#DIV/0!</v>
      </c>
    </row>
    <row r="22" spans="1:119" ht="12">
      <c r="A22" s="1" t="s">
        <v>31</v>
      </c>
      <c r="B22" s="9">
        <v>101905</v>
      </c>
      <c r="C22" s="10">
        <f>E22*1000/B22</f>
        <v>1859.7567070602915</v>
      </c>
      <c r="D22" s="19">
        <v>169500.65672348</v>
      </c>
      <c r="E22" s="19">
        <v>189518.507232979</v>
      </c>
      <c r="F22" s="19">
        <v>189746.617547973</v>
      </c>
      <c r="G22" s="11">
        <f t="shared" si="0"/>
        <v>1.1180989554639644</v>
      </c>
      <c r="H22" s="11"/>
      <c r="I22" s="9">
        <v>20890</v>
      </c>
      <c r="J22" s="10">
        <f>L22*1000/I22</f>
        <v>8408.556247008139</v>
      </c>
      <c r="K22" s="19">
        <v>175089.901260054</v>
      </c>
      <c r="L22" s="19">
        <v>175654.74</v>
      </c>
      <c r="M22" s="19">
        <v>195767.835711155</v>
      </c>
      <c r="N22" s="11">
        <f t="shared" si="1"/>
        <v>1.0032259926807947</v>
      </c>
      <c r="O22" s="11"/>
      <c r="P22" s="9">
        <v>20520</v>
      </c>
      <c r="Q22" s="10">
        <f>S22*1000/P22</f>
        <v>9620.92738791423</v>
      </c>
      <c r="R22" s="19">
        <v>174391.245692982</v>
      </c>
      <c r="S22" s="19">
        <v>197421.43</v>
      </c>
      <c r="T22" s="19">
        <v>174953.830575182</v>
      </c>
      <c r="U22" s="11">
        <f t="shared" si="2"/>
        <v>1.1320604380999888</v>
      </c>
      <c r="V22" s="11"/>
      <c r="W22" s="9">
        <v>139960</v>
      </c>
      <c r="X22" s="10">
        <f>Z22*1000/W22</f>
        <v>1567.4556301800515</v>
      </c>
      <c r="Y22" s="19">
        <v>180389.459341988</v>
      </c>
      <c r="Z22" s="19">
        <v>219381.09</v>
      </c>
      <c r="AA22" s="19">
        <v>204211.770371311</v>
      </c>
      <c r="AB22" s="11">
        <f t="shared" si="3"/>
        <v>1.2161524891767121</v>
      </c>
      <c r="AC22" s="11"/>
      <c r="AD22" s="9">
        <v>141490</v>
      </c>
      <c r="AE22" s="10">
        <f>AG22*1000/AD22</f>
        <v>1915.6707079648668</v>
      </c>
      <c r="AF22" s="19">
        <v>225648.707784489</v>
      </c>
      <c r="AG22" s="19">
        <v>271048.248469949</v>
      </c>
      <c r="AH22" s="19">
        <v>274423.237651615</v>
      </c>
      <c r="AI22" s="11">
        <f t="shared" si="4"/>
        <v>1.2011956599761249</v>
      </c>
      <c r="AJ22" s="11"/>
      <c r="AK22" s="9">
        <v>112006</v>
      </c>
      <c r="AL22" s="10">
        <f>AN22*1000/AK22</f>
        <v>1092.002053411076</v>
      </c>
      <c r="AM22" s="19">
        <v>164593.027374293</v>
      </c>
      <c r="AN22" s="19">
        <v>122310.781994361</v>
      </c>
      <c r="AO22" s="19">
        <v>197708.430144331</v>
      </c>
      <c r="AP22" s="11">
        <f t="shared" si="5"/>
        <v>0.7431103488741355</v>
      </c>
      <c r="AQ22" s="11"/>
      <c r="AR22" s="9">
        <v>112515</v>
      </c>
      <c r="AS22" s="10">
        <f>AU22*1000/AR22</f>
        <v>1116.7150947392347</v>
      </c>
      <c r="AT22" s="19">
        <v>154488.082221279</v>
      </c>
      <c r="AU22" s="19">
        <v>125647.198884585</v>
      </c>
      <c r="AV22" s="19">
        <v>114801.692676352</v>
      </c>
      <c r="AW22" s="11">
        <f t="shared" si="6"/>
        <v>0.8133132153496206</v>
      </c>
      <c r="AX22" s="11"/>
      <c r="AY22" s="9">
        <v>104025</v>
      </c>
      <c r="AZ22" s="10">
        <f>BB22*1000/AY22</f>
        <v>1549.6831101338908</v>
      </c>
      <c r="BA22" s="19">
        <v>150875.521728128</v>
      </c>
      <c r="BB22" s="19">
        <v>161205.785531678</v>
      </c>
      <c r="BC22" s="19">
        <v>122709.055694255</v>
      </c>
      <c r="BD22" s="11">
        <f t="shared" si="7"/>
        <v>1.0684687859582997</v>
      </c>
      <c r="BE22" s="11"/>
      <c r="BF22" s="9">
        <v>111255</v>
      </c>
      <c r="BG22" s="10">
        <f>BI22*1000/BF22</f>
        <v>1668.5167110829534</v>
      </c>
      <c r="BH22" s="19">
        <v>185314.129070859</v>
      </c>
      <c r="BI22" s="19">
        <v>185630.826691534</v>
      </c>
      <c r="BJ22" s="19">
        <v>198002.362509261</v>
      </c>
      <c r="BK22" s="11">
        <f t="shared" si="8"/>
        <v>1.00170897719598</v>
      </c>
      <c r="BL22" s="11"/>
      <c r="BM22" s="9">
        <v>101356</v>
      </c>
      <c r="BN22" s="10">
        <f>BP22*1000/BM22</f>
        <v>1221.6379995548364</v>
      </c>
      <c r="BO22" s="19">
        <v>158202.884992539</v>
      </c>
      <c r="BP22" s="19">
        <v>123820.34108288</v>
      </c>
      <c r="BQ22" s="19">
        <v>158473.250115329</v>
      </c>
      <c r="BR22" s="11">
        <f t="shared" si="9"/>
        <v>0.7826680347120059</v>
      </c>
      <c r="BT22" s="9">
        <v>98370</v>
      </c>
      <c r="BU22" s="10">
        <f>BW22*1000/BT22</f>
        <v>1752.3684140509301</v>
      </c>
      <c r="BV22" s="19">
        <v>172380.48089019</v>
      </c>
      <c r="BW22" s="19">
        <v>172380.48089019</v>
      </c>
      <c r="BX22" s="19">
        <v>134916.692201036</v>
      </c>
      <c r="BY22" s="11">
        <f t="shared" si="10"/>
        <v>1</v>
      </c>
      <c r="BZ22" s="11"/>
      <c r="CA22" s="9">
        <v>121716</v>
      </c>
      <c r="CB22" s="10">
        <f>CD22*1000/CA22</f>
        <v>2490.8246779746214</v>
      </c>
      <c r="CC22" s="19">
        <v>226756.332463993</v>
      </c>
      <c r="CD22" s="19">
        <v>303173.216504359</v>
      </c>
      <c r="CE22" s="19">
        <v>226756.332463993</v>
      </c>
      <c r="CF22" s="11">
        <f t="shared" si="11"/>
        <v>1.3370000000000015</v>
      </c>
      <c r="CG22" s="11"/>
      <c r="CH22" s="9">
        <v>113640</v>
      </c>
      <c r="CI22" s="10">
        <f>CK22*1000/CH22</f>
        <v>1469.2717452527809</v>
      </c>
      <c r="CJ22" s="19">
        <v>124633.337013726</v>
      </c>
      <c r="CK22" s="19">
        <v>166968.041130526</v>
      </c>
      <c r="CL22" s="19">
        <v>166634.771587351</v>
      </c>
      <c r="CM22" s="11">
        <f t="shared" si="12"/>
        <v>1.339673999999997</v>
      </c>
      <c r="CN22" s="11"/>
      <c r="CO22" s="9">
        <v>101591</v>
      </c>
      <c r="CP22" s="10">
        <f>CR22*1000/CO22</f>
        <v>1799.3797136488467</v>
      </c>
      <c r="CQ22" s="19">
        <v>143633.36036214</v>
      </c>
      <c r="CR22" s="19">
        <v>182800.7844893</v>
      </c>
      <c r="CS22" s="19">
        <v>192421.87840979</v>
      </c>
      <c r="CT22" s="11">
        <f t="shared" si="13"/>
        <v>1.2726902999999994</v>
      </c>
      <c r="CU22" s="11"/>
      <c r="CV22" s="9">
        <v>85271</v>
      </c>
      <c r="CW22" s="10">
        <f>CY22*1000/CV22</f>
        <v>1907.073343903742</v>
      </c>
      <c r="CX22" s="19">
        <v>154317.678424432</v>
      </c>
      <c r="CY22" s="19">
        <v>162618.051108016</v>
      </c>
      <c r="CZ22" s="19">
        <v>196398.612449294</v>
      </c>
      <c r="DA22" s="11">
        <f t="shared" si="14"/>
        <v>1.0537875684000042</v>
      </c>
      <c r="DB22" s="11"/>
      <c r="DC22" s="9">
        <v>77497</v>
      </c>
      <c r="DD22" s="10">
        <f>DF22*1000/DC22</f>
        <v>1472.2897577046724</v>
      </c>
      <c r="DE22" s="19">
        <v>123883.5603076</v>
      </c>
      <c r="DF22" s="19">
        <v>114098.039352839</v>
      </c>
      <c r="DG22" s="19">
        <v>130546.95578128</v>
      </c>
      <c r="DH22" s="11">
        <f t="shared" si="15"/>
        <v>0.9210103347815983</v>
      </c>
      <c r="DI22" s="11"/>
      <c r="DJ22" s="9"/>
      <c r="DK22" s="10" t="e">
        <f>DM22*1000/DJ22</f>
        <v>#DIV/0!</v>
      </c>
      <c r="DL22" s="19"/>
      <c r="DM22" s="19"/>
      <c r="DN22" s="19"/>
      <c r="DO22" s="11" t="e">
        <f t="shared" si="16"/>
        <v>#DIV/0!</v>
      </c>
    </row>
    <row r="23" spans="1:119" ht="12">
      <c r="A23" s="1" t="s">
        <v>32</v>
      </c>
      <c r="B23" s="9">
        <v>7575</v>
      </c>
      <c r="C23" s="10">
        <f>E23*1000/B23</f>
        <v>1850.1088334907329</v>
      </c>
      <c r="D23" s="19">
        <v>10760.4466611401</v>
      </c>
      <c r="E23" s="19">
        <v>14014.5744136923</v>
      </c>
      <c r="F23" s="19">
        <v>13070.3943664882</v>
      </c>
      <c r="G23" s="11">
        <f t="shared" si="0"/>
        <v>1.3024156761358283</v>
      </c>
      <c r="H23" s="11"/>
      <c r="I23" s="9">
        <v>7617</v>
      </c>
      <c r="J23" s="10">
        <f>L23*1000/I23</f>
        <v>2191.6043061572796</v>
      </c>
      <c r="K23" s="19">
        <v>12024.7991438241</v>
      </c>
      <c r="L23" s="19">
        <v>16693.45</v>
      </c>
      <c r="M23" s="19">
        <v>15661.2869073012</v>
      </c>
      <c r="N23" s="11">
        <f t="shared" si="1"/>
        <v>1.3882518785000832</v>
      </c>
      <c r="O23" s="11"/>
      <c r="P23" s="9">
        <v>6961</v>
      </c>
      <c r="Q23" s="10">
        <f>S23*1000/P23</f>
        <v>2193.5885648613703</v>
      </c>
      <c r="R23" s="19">
        <v>11782.6890939484</v>
      </c>
      <c r="S23" s="19">
        <v>15269.57</v>
      </c>
      <c r="T23" s="19">
        <v>16357.3402684564</v>
      </c>
      <c r="U23" s="11">
        <f t="shared" si="2"/>
        <v>1.295932522554844</v>
      </c>
      <c r="V23" s="11"/>
      <c r="W23" s="9">
        <v>6960</v>
      </c>
      <c r="X23" s="10">
        <f>Z23*1000/W23</f>
        <v>2104.487068965517</v>
      </c>
      <c r="Y23" s="19">
        <v>12320.7114270054</v>
      </c>
      <c r="Z23" s="19">
        <v>14647.23</v>
      </c>
      <c r="AA23" s="19">
        <v>15966.8106392694</v>
      </c>
      <c r="AB23" s="11">
        <f t="shared" si="3"/>
        <v>1.188829889148704</v>
      </c>
      <c r="AC23" s="11"/>
      <c r="AD23" s="9">
        <v>6843</v>
      </c>
      <c r="AE23" s="10">
        <f>AG23*1000/AD23</f>
        <v>2305.3372314892154</v>
      </c>
      <c r="AF23" s="19">
        <v>11379.1723441557</v>
      </c>
      <c r="AG23" s="19">
        <v>15775.4226750807</v>
      </c>
      <c r="AH23" s="19">
        <v>13527.9001965066</v>
      </c>
      <c r="AI23" s="11">
        <f t="shared" si="4"/>
        <v>1.3863418355890265</v>
      </c>
      <c r="AJ23" s="11"/>
      <c r="AK23" s="9">
        <v>5813</v>
      </c>
      <c r="AL23" s="10">
        <f>AN23*1000/AK23</f>
        <v>1685.4702243753554</v>
      </c>
      <c r="AM23" s="19">
        <v>10760.4466611401</v>
      </c>
      <c r="AN23" s="19">
        <v>9797.63841429394</v>
      </c>
      <c r="AO23" s="19">
        <v>14917.6573759629</v>
      </c>
      <c r="AP23" s="11">
        <f t="shared" si="5"/>
        <v>0.9105233939476498</v>
      </c>
      <c r="AQ23" s="11"/>
      <c r="AR23" s="9">
        <v>6714</v>
      </c>
      <c r="AS23" s="10">
        <f>AU23*1000/AR23</f>
        <v>2050.7355597491514</v>
      </c>
      <c r="AT23" s="19">
        <v>10787.347777793</v>
      </c>
      <c r="AU23" s="19">
        <v>13768.6385481558</v>
      </c>
      <c r="AV23" s="19">
        <v>9822.13251032967</v>
      </c>
      <c r="AW23" s="11">
        <f t="shared" si="6"/>
        <v>1.276369208796636</v>
      </c>
      <c r="AX23" s="11"/>
      <c r="AY23" s="9">
        <v>7405</v>
      </c>
      <c r="AZ23" s="10">
        <f>BB23*1000/AY23</f>
        <v>1622.1534332995543</v>
      </c>
      <c r="BA23" s="19">
        <v>11382.8757124161</v>
      </c>
      <c r="BB23" s="19">
        <v>12012.0461735832</v>
      </c>
      <c r="BC23" s="19">
        <v>14528.7520668869</v>
      </c>
      <c r="BD23" s="11">
        <f t="shared" si="7"/>
        <v>1.055273419218732</v>
      </c>
      <c r="BE23" s="11"/>
      <c r="BF23" s="9">
        <v>6625</v>
      </c>
      <c r="BG23" s="10">
        <f>BI23*1000/BF23</f>
        <v>2770.998930935804</v>
      </c>
      <c r="BH23" s="19">
        <v>12078.6013771298</v>
      </c>
      <c r="BI23" s="19">
        <v>18357.8679174497</v>
      </c>
      <c r="BJ23" s="19">
        <v>12746.2269746239</v>
      </c>
      <c r="BK23" s="11">
        <f t="shared" si="8"/>
        <v>1.5198670230321008</v>
      </c>
      <c r="BL23" s="11"/>
      <c r="BM23" s="9">
        <v>7878</v>
      </c>
      <c r="BN23" s="10">
        <f>BP23*1000/BM23</f>
        <v>1830.1609564271391</v>
      </c>
      <c r="BO23" s="19">
        <v>12103.7225065445</v>
      </c>
      <c r="BP23" s="19">
        <v>14418.008014733</v>
      </c>
      <c r="BQ23" s="19">
        <v>18396.0486936284</v>
      </c>
      <c r="BR23" s="11">
        <f t="shared" si="9"/>
        <v>1.191204442016674</v>
      </c>
      <c r="BT23" s="9">
        <v>8768</v>
      </c>
      <c r="BU23" s="10">
        <f>BW23*1000/BT23</f>
        <v>1665.9792817629677</v>
      </c>
      <c r="BV23" s="19">
        <v>14607.3063424977</v>
      </c>
      <c r="BW23" s="19">
        <v>14607.3063424977</v>
      </c>
      <c r="BX23" s="19">
        <v>17400.2882010816</v>
      </c>
      <c r="BY23" s="11">
        <f t="shared" si="10"/>
        <v>1</v>
      </c>
      <c r="BZ23" s="11"/>
      <c r="CA23" s="9">
        <v>9964</v>
      </c>
      <c r="CB23" s="10">
        <f>CD23*1000/CA23</f>
        <v>2004.3410776287433</v>
      </c>
      <c r="CC23" s="19">
        <v>17351.2202410885</v>
      </c>
      <c r="CD23" s="19">
        <v>19971.2544974928</v>
      </c>
      <c r="CE23" s="19">
        <v>17351.2202410885</v>
      </c>
      <c r="CF23" s="11">
        <f t="shared" si="11"/>
        <v>1.1509999999999962</v>
      </c>
      <c r="CG23" s="11"/>
      <c r="CH23" s="9">
        <v>8155</v>
      </c>
      <c r="CI23" s="10">
        <f>CK23*1000/CH23</f>
        <v>1329.3597188409076</v>
      </c>
      <c r="CJ23" s="19">
        <v>14203.789592705</v>
      </c>
      <c r="CK23" s="19">
        <v>10840.9285071476</v>
      </c>
      <c r="CL23" s="19">
        <v>16348.5618212034</v>
      </c>
      <c r="CM23" s="11">
        <f t="shared" si="12"/>
        <v>0.7632419810495821</v>
      </c>
      <c r="CN23" s="11"/>
      <c r="CO23" s="9">
        <v>6988</v>
      </c>
      <c r="CP23" s="10">
        <f>CR23*1000/CO23</f>
        <v>1618.9636320026043</v>
      </c>
      <c r="CQ23" s="19">
        <v>15548.8454253475</v>
      </c>
      <c r="CR23" s="19">
        <v>11313.3178604342</v>
      </c>
      <c r="CS23" s="19">
        <v>11867.531585476</v>
      </c>
      <c r="CT23" s="11">
        <f t="shared" si="13"/>
        <v>0.7275985805345646</v>
      </c>
      <c r="CU23" s="11"/>
      <c r="CV23" s="9">
        <v>7329</v>
      </c>
      <c r="CW23" s="10">
        <f>CY23*1000/CV23</f>
        <v>1916.500501259285</v>
      </c>
      <c r="CX23" s="19">
        <v>14930.1197423319</v>
      </c>
      <c r="CY23" s="19">
        <v>14046.0321737293</v>
      </c>
      <c r="CZ23" s="19">
        <v>10863.1339317318</v>
      </c>
      <c r="DA23" s="11">
        <f t="shared" si="14"/>
        <v>0.9407849646312001</v>
      </c>
      <c r="DB23" s="11"/>
      <c r="DC23" s="9"/>
      <c r="DD23" s="10" t="e">
        <f>DF23*1000/DC23</f>
        <v>#DIV/0!</v>
      </c>
      <c r="DE23" s="19">
        <v>13934.7784261765</v>
      </c>
      <c r="DF23" s="19">
        <v>13699.5633801106</v>
      </c>
      <c r="DG23" s="19">
        <v>13109.630028814</v>
      </c>
      <c r="DH23" s="11">
        <f t="shared" si="15"/>
        <v>0.9831202880395968</v>
      </c>
      <c r="DI23" s="11"/>
      <c r="DJ23" s="9"/>
      <c r="DK23" s="10" t="e">
        <f>DM23*1000/DJ23</f>
        <v>#DIV/0!</v>
      </c>
      <c r="DL23" s="19"/>
      <c r="DM23" s="19"/>
      <c r="DN23" s="19"/>
      <c r="DO23" s="11" t="e">
        <f t="shared" si="16"/>
        <v>#DIV/0!</v>
      </c>
    </row>
    <row r="24" spans="1:119" ht="12">
      <c r="A24" s="15" t="s">
        <v>27</v>
      </c>
      <c r="B24" s="12" t="s">
        <v>0</v>
      </c>
      <c r="C24" s="12" t="s">
        <v>0</v>
      </c>
      <c r="D24" s="19">
        <v>2429.51530870116</v>
      </c>
      <c r="E24" s="19">
        <v>1890.23225066752</v>
      </c>
      <c r="F24" s="19">
        <v>1891.45340576537</v>
      </c>
      <c r="G24" s="11">
        <f t="shared" si="0"/>
        <v>0.7780285408771739</v>
      </c>
      <c r="H24" s="11"/>
      <c r="I24" s="12" t="s">
        <v>0</v>
      </c>
      <c r="J24" s="12" t="s">
        <v>0</v>
      </c>
      <c r="K24" s="19">
        <v>1778.84184017166</v>
      </c>
      <c r="L24" s="19">
        <v>1551.85</v>
      </c>
      <c r="M24" s="19">
        <v>1383.98972136003</v>
      </c>
      <c r="N24" s="11">
        <f t="shared" si="1"/>
        <v>0.8723934668920565</v>
      </c>
      <c r="O24" s="11"/>
      <c r="P24" s="12" t="s">
        <v>0</v>
      </c>
      <c r="Q24" s="12" t="s">
        <v>0</v>
      </c>
      <c r="R24" s="19">
        <v>2564.86331559939</v>
      </c>
      <c r="S24" s="19">
        <v>2454.08</v>
      </c>
      <c r="T24" s="19">
        <v>2237.57</v>
      </c>
      <c r="U24" s="11">
        <f t="shared" si="2"/>
        <v>0.9568073218851038</v>
      </c>
      <c r="V24" s="11"/>
      <c r="W24" s="12" t="s">
        <v>0</v>
      </c>
      <c r="X24" s="12" t="s">
        <v>0</v>
      </c>
      <c r="Y24" s="19">
        <v>5185.03794782102</v>
      </c>
      <c r="Z24" s="19">
        <v>4972.35</v>
      </c>
      <c r="AA24" s="19">
        <v>4961.08227272728</v>
      </c>
      <c r="AB24" s="11">
        <f t="shared" si="3"/>
        <v>0.9589804452809453</v>
      </c>
      <c r="AC24" s="11"/>
      <c r="AD24" s="12" t="s">
        <v>0</v>
      </c>
      <c r="AE24" s="12" t="s">
        <v>0</v>
      </c>
      <c r="AF24" s="19">
        <v>6503.31150550348</v>
      </c>
      <c r="AG24" s="19">
        <v>6409.34266715544</v>
      </c>
      <c r="AH24" s="19">
        <v>6236.54856334842</v>
      </c>
      <c r="AI24" s="11">
        <f t="shared" si="4"/>
        <v>0.9855506170558618</v>
      </c>
      <c r="AJ24" s="11"/>
      <c r="AK24" s="12" t="s">
        <v>0</v>
      </c>
      <c r="AL24" s="12" t="s">
        <v>0</v>
      </c>
      <c r="AM24" s="19">
        <v>5540.03662124312</v>
      </c>
      <c r="AN24" s="19">
        <v>5133.94938256928</v>
      </c>
      <c r="AO24" s="19">
        <v>5459.98651057823</v>
      </c>
      <c r="AP24" s="11">
        <f t="shared" si="5"/>
        <v>0.9266995389314379</v>
      </c>
      <c r="AQ24" s="11"/>
      <c r="AR24" s="12" t="s">
        <v>0</v>
      </c>
      <c r="AS24" s="12" t="s">
        <v>0</v>
      </c>
      <c r="AT24" s="19">
        <v>8640.23779259067</v>
      </c>
      <c r="AU24" s="19">
        <v>8104.62003545078</v>
      </c>
      <c r="AV24" s="19">
        <v>8006.904378651761</v>
      </c>
      <c r="AW24" s="11">
        <f t="shared" si="6"/>
        <v>0.9380089101715231</v>
      </c>
      <c r="AX24" s="11"/>
      <c r="AY24" s="12" t="s">
        <v>0</v>
      </c>
      <c r="AZ24" s="12" t="s">
        <v>0</v>
      </c>
      <c r="BA24" s="19">
        <v>8763.548981908</v>
      </c>
      <c r="BB24" s="19">
        <v>9514.66675487615</v>
      </c>
      <c r="BC24" s="19">
        <v>8220.28702975428</v>
      </c>
      <c r="BD24" s="11">
        <f t="shared" si="7"/>
        <v>1.0857093141738359</v>
      </c>
      <c r="BE24" s="11"/>
      <c r="BF24" s="12" t="s">
        <v>0</v>
      </c>
      <c r="BG24" s="12" t="s">
        <v>0</v>
      </c>
      <c r="BH24" s="19">
        <v>5661.03202960218</v>
      </c>
      <c r="BI24" s="19">
        <v>6290.68284105525</v>
      </c>
      <c r="BJ24" s="19">
        <v>6146.2352023755</v>
      </c>
      <c r="BK24" s="11">
        <f t="shared" si="8"/>
        <v>1.111225445848134</v>
      </c>
      <c r="BL24" s="11"/>
      <c r="BM24" s="12" t="s">
        <v>0</v>
      </c>
      <c r="BN24" s="12" t="s">
        <v>0</v>
      </c>
      <c r="BO24" s="19">
        <v>5804.9159030812</v>
      </c>
      <c r="BP24" s="19">
        <v>5520.53709455873</v>
      </c>
      <c r="BQ24" s="19">
        <v>6450.57026251233</v>
      </c>
      <c r="BR24" s="11">
        <f t="shared" si="9"/>
        <v>0.951010692786863</v>
      </c>
      <c r="BT24" s="12" t="s">
        <v>0</v>
      </c>
      <c r="BU24" s="12" t="s">
        <v>0</v>
      </c>
      <c r="BV24" s="19">
        <v>7704.04999806689</v>
      </c>
      <c r="BW24" s="19">
        <v>7704.04999806689</v>
      </c>
      <c r="BX24" s="19">
        <v>7326.63392592623</v>
      </c>
      <c r="BY24" s="11">
        <f t="shared" si="10"/>
        <v>1</v>
      </c>
      <c r="BZ24" s="11"/>
      <c r="CA24" s="12" t="s">
        <v>0</v>
      </c>
      <c r="CB24" s="12" t="s">
        <v>0</v>
      </c>
      <c r="CC24" s="19">
        <v>5036.63523645715</v>
      </c>
      <c r="CD24" s="19">
        <v>5722.00900116529</v>
      </c>
      <c r="CE24" s="19">
        <v>5036.63523645715</v>
      </c>
      <c r="CF24" s="11">
        <f t="shared" si="11"/>
        <v>1.136077705160607</v>
      </c>
      <c r="CG24" s="11"/>
      <c r="CH24" s="12" t="s">
        <v>0</v>
      </c>
      <c r="CI24" s="12" t="s">
        <v>0</v>
      </c>
      <c r="CJ24" s="19">
        <v>4099.29748627176</v>
      </c>
      <c r="CK24" s="19">
        <v>5457.46884736857</v>
      </c>
      <c r="CL24" s="19">
        <v>4657.12048097426</v>
      </c>
      <c r="CM24" s="11">
        <f t="shared" si="12"/>
        <v>1.3313180772181634</v>
      </c>
      <c r="CN24" s="11"/>
      <c r="CO24" s="12" t="s">
        <v>0</v>
      </c>
      <c r="CP24" s="12" t="s">
        <v>0</v>
      </c>
      <c r="CQ24" s="19">
        <v>4554.84484594215</v>
      </c>
      <c r="CR24" s="19">
        <v>5933.83730101199</v>
      </c>
      <c r="CS24" s="19">
        <v>6063.94728232676</v>
      </c>
      <c r="CT24" s="11">
        <f t="shared" si="13"/>
        <v>1.302752893174477</v>
      </c>
      <c r="CU24" s="11"/>
      <c r="CV24" s="12" t="s">
        <v>0</v>
      </c>
      <c r="CW24" s="12" t="s">
        <v>0</v>
      </c>
      <c r="CX24" s="19">
        <v>6163.32381600083</v>
      </c>
      <c r="CY24" s="19">
        <v>8000.07758876728</v>
      </c>
      <c r="CZ24" s="19">
        <v>8029.28793286625</v>
      </c>
      <c r="DA24" s="11">
        <f t="shared" si="14"/>
        <v>1.298013511475413</v>
      </c>
      <c r="DB24" s="11"/>
      <c r="DC24" s="12" t="s">
        <v>0</v>
      </c>
      <c r="DD24" s="12" t="s">
        <v>0</v>
      </c>
      <c r="DE24" s="19">
        <v>7081.98493501308</v>
      </c>
      <c r="DF24" s="19">
        <v>8656.17349121316</v>
      </c>
      <c r="DG24" s="19">
        <v>9192.51213371229</v>
      </c>
      <c r="DH24" s="11">
        <f t="shared" si="15"/>
        <v>1.2222806982287335</v>
      </c>
      <c r="DI24" s="11"/>
      <c r="DJ24" s="12" t="s">
        <v>0</v>
      </c>
      <c r="DK24" s="12" t="s">
        <v>0</v>
      </c>
      <c r="DL24" s="19"/>
      <c r="DM24" s="19"/>
      <c r="DN24" s="19"/>
      <c r="DO24" s="11" t="e">
        <f t="shared" si="16"/>
        <v>#DIV/0!</v>
      </c>
    </row>
    <row r="25" spans="1:119" ht="12">
      <c r="A25" s="15" t="s">
        <v>33</v>
      </c>
      <c r="B25" s="12" t="s">
        <v>0</v>
      </c>
      <c r="C25" s="12" t="s">
        <v>0</v>
      </c>
      <c r="D25" s="19">
        <v>694941.159140065</v>
      </c>
      <c r="E25" s="19">
        <v>616066.974130674</v>
      </c>
      <c r="F25" s="19">
        <v>599621.999076405</v>
      </c>
      <c r="G25" s="11">
        <f t="shared" si="0"/>
        <v>0.8865023549519048</v>
      </c>
      <c r="H25" s="11"/>
      <c r="I25" s="12" t="s">
        <v>0</v>
      </c>
      <c r="J25" s="12" t="s">
        <v>0</v>
      </c>
      <c r="K25" s="19">
        <v>655083.651427428</v>
      </c>
      <c r="L25" s="19">
        <v>593521.68</v>
      </c>
      <c r="M25" s="19">
        <v>580733.199680908</v>
      </c>
      <c r="N25" s="11">
        <f t="shared" si="1"/>
        <v>0.9060242592021884</v>
      </c>
      <c r="O25" s="11"/>
      <c r="P25" s="12" t="s">
        <v>0</v>
      </c>
      <c r="Q25" s="12" t="s">
        <v>0</v>
      </c>
      <c r="R25" s="19">
        <v>605613.299286043</v>
      </c>
      <c r="S25" s="19">
        <v>612702.86</v>
      </c>
      <c r="T25" s="19">
        <v>548700.34084863</v>
      </c>
      <c r="U25" s="11">
        <f t="shared" si="2"/>
        <v>1.0117064151700679</v>
      </c>
      <c r="V25" s="11"/>
      <c r="W25" s="12" t="s">
        <v>0</v>
      </c>
      <c r="X25" s="12" t="s">
        <v>0</v>
      </c>
      <c r="Y25" s="19">
        <v>553731.602023442</v>
      </c>
      <c r="Z25" s="19">
        <v>597337.67</v>
      </c>
      <c r="AA25" s="19">
        <v>560213.814049515</v>
      </c>
      <c r="AB25" s="11">
        <f t="shared" si="3"/>
        <v>1.078749466017856</v>
      </c>
      <c r="AC25" s="11"/>
      <c r="AD25" s="12" t="s">
        <v>0</v>
      </c>
      <c r="AE25" s="12" t="s">
        <v>0</v>
      </c>
      <c r="AF25" s="19">
        <v>703462.128233665</v>
      </c>
      <c r="AG25" s="19">
        <v>665165.059172247</v>
      </c>
      <c r="AH25" s="19">
        <v>758859.39519585</v>
      </c>
      <c r="AI25" s="11">
        <f t="shared" si="4"/>
        <v>0.9455591601532568</v>
      </c>
      <c r="AJ25" s="11"/>
      <c r="AK25" s="12" t="s">
        <v>0</v>
      </c>
      <c r="AL25" s="12" t="s">
        <v>0</v>
      </c>
      <c r="AM25" s="19">
        <v>624809.299165071</v>
      </c>
      <c r="AN25" s="19">
        <v>599177.873588708</v>
      </c>
      <c r="AO25" s="19">
        <v>590794.15617447</v>
      </c>
      <c r="AP25" s="11">
        <f t="shared" si="5"/>
        <v>0.9589772021469365</v>
      </c>
      <c r="AQ25" s="11"/>
      <c r="AR25" s="12" t="s">
        <v>0</v>
      </c>
      <c r="AS25" s="12" t="s">
        <v>0</v>
      </c>
      <c r="AT25" s="19">
        <v>625672.171221868</v>
      </c>
      <c r="AU25" s="19">
        <v>659154.550164368</v>
      </c>
      <c r="AV25" s="19">
        <v>600005.348219546</v>
      </c>
      <c r="AW25" s="11">
        <f t="shared" si="6"/>
        <v>1.053514253122546</v>
      </c>
      <c r="AX25" s="11"/>
      <c r="AY25" s="12" t="s">
        <v>0</v>
      </c>
      <c r="AZ25" s="12" t="s">
        <v>0</v>
      </c>
      <c r="BA25" s="19">
        <v>616390.900062132</v>
      </c>
      <c r="BB25" s="19">
        <v>652101.839592741</v>
      </c>
      <c r="BC25" s="19">
        <v>649376.598710491</v>
      </c>
      <c r="BD25" s="11">
        <f t="shared" si="7"/>
        <v>1.0579355398124946</v>
      </c>
      <c r="BE25" s="11"/>
      <c r="BF25" s="12" t="s">
        <v>0</v>
      </c>
      <c r="BG25" s="12" t="s">
        <v>0</v>
      </c>
      <c r="BH25" s="19">
        <v>638254.790769686</v>
      </c>
      <c r="BI25" s="19">
        <v>691912.129003754</v>
      </c>
      <c r="BJ25" s="19">
        <v>675232.426610839</v>
      </c>
      <c r="BK25" s="11">
        <f t="shared" si="8"/>
        <v>1.0840688374142267</v>
      </c>
      <c r="BL25" s="11"/>
      <c r="BM25" s="12" t="s">
        <v>0</v>
      </c>
      <c r="BN25" s="12" t="s">
        <v>0</v>
      </c>
      <c r="BO25" s="19">
        <v>685673.235089629</v>
      </c>
      <c r="BP25" s="19">
        <v>684116.30281623</v>
      </c>
      <c r="BQ25" s="19">
        <v>743316.986809665</v>
      </c>
      <c r="BR25" s="11">
        <f t="shared" si="9"/>
        <v>0.9977293378336469</v>
      </c>
      <c r="BT25" s="12" t="s">
        <v>0</v>
      </c>
      <c r="BU25" s="12" t="s">
        <v>0</v>
      </c>
      <c r="BV25" s="19">
        <v>641895.747304525</v>
      </c>
      <c r="BW25" s="19">
        <v>641895.747304525</v>
      </c>
      <c r="BX25" s="19">
        <v>640438.218916377</v>
      </c>
      <c r="BY25" s="11">
        <f t="shared" si="10"/>
        <v>1</v>
      </c>
      <c r="BZ25" s="11"/>
      <c r="CA25" s="12" t="s">
        <v>0</v>
      </c>
      <c r="CB25" s="12" t="s">
        <v>0</v>
      </c>
      <c r="CC25" s="19">
        <v>654370.695748046</v>
      </c>
      <c r="CD25" s="19">
        <v>680722.893523718</v>
      </c>
      <c r="CE25" s="19">
        <v>654370.695748046</v>
      </c>
      <c r="CF25" s="11">
        <f t="shared" si="11"/>
        <v>1.0402710542310385</v>
      </c>
      <c r="CG25" s="11"/>
      <c r="CH25" s="12" t="s">
        <v>0</v>
      </c>
      <c r="CI25" s="12" t="s">
        <v>0</v>
      </c>
      <c r="CJ25" s="19">
        <v>587182.631803555</v>
      </c>
      <c r="CK25" s="19">
        <v>624839.896274064</v>
      </c>
      <c r="CL25" s="19">
        <v>610829.09541244</v>
      </c>
      <c r="CM25" s="11">
        <f t="shared" si="12"/>
        <v>1.0641321156840815</v>
      </c>
      <c r="CN25" s="11"/>
      <c r="CO25" s="12" t="s">
        <v>0</v>
      </c>
      <c r="CP25" s="12" t="s">
        <v>0</v>
      </c>
      <c r="CQ25" s="19">
        <v>533120.728936357</v>
      </c>
      <c r="CR25" s="19">
        <v>636683.314230887</v>
      </c>
      <c r="CS25" s="19">
        <v>567310.889198086</v>
      </c>
      <c r="CT25" s="11">
        <f t="shared" si="13"/>
        <v>1.1942572848389341</v>
      </c>
      <c r="CU25" s="11"/>
      <c r="CV25" s="12" t="s">
        <v>0</v>
      </c>
      <c r="CW25" s="12" t="s">
        <v>0</v>
      </c>
      <c r="CX25" s="19">
        <v>638481.320121207</v>
      </c>
      <c r="CY25" s="19">
        <v>662211.227431029</v>
      </c>
      <c r="CZ25" s="19">
        <v>762510.967788331</v>
      </c>
      <c r="DA25" s="11">
        <f t="shared" si="14"/>
        <v>1.037166173170606</v>
      </c>
      <c r="DB25" s="11"/>
      <c r="DC25" s="12" t="s">
        <v>0</v>
      </c>
      <c r="DD25" s="12" t="s">
        <v>0</v>
      </c>
      <c r="DE25" s="19">
        <v>588089.896608013</v>
      </c>
      <c r="DF25" s="19">
        <v>637752.962679798</v>
      </c>
      <c r="DG25" s="19">
        <v>609946.947545231</v>
      </c>
      <c r="DH25" s="11">
        <f t="shared" si="15"/>
        <v>1.0844480858423717</v>
      </c>
      <c r="DI25" s="11"/>
      <c r="DJ25" s="12" t="s">
        <v>0</v>
      </c>
      <c r="DK25" s="12" t="s">
        <v>0</v>
      </c>
      <c r="DL25" s="19"/>
      <c r="DM25" s="19"/>
      <c r="DN25" s="19"/>
      <c r="DO25" s="11" t="e">
        <f t="shared" si="16"/>
        <v>#DIV/0!</v>
      </c>
    </row>
    <row r="26" spans="1:119" ht="12">
      <c r="A26" s="1" t="s">
        <v>34</v>
      </c>
      <c r="B26" s="9">
        <v>7610</v>
      </c>
      <c r="C26" s="10">
        <f aca="true" t="shared" si="17" ref="C26:C47">E26*1000/B26</f>
        <v>6469.352215848147</v>
      </c>
      <c r="D26" s="19">
        <v>85598.1800000001</v>
      </c>
      <c r="E26" s="19">
        <v>49231.7703626044</v>
      </c>
      <c r="F26" s="19">
        <v>50633.9862929961</v>
      </c>
      <c r="G26" s="11">
        <f t="shared" si="0"/>
        <v>0.5751497328868949</v>
      </c>
      <c r="H26" s="11"/>
      <c r="I26" s="9">
        <v>7901</v>
      </c>
      <c r="J26" s="10">
        <f aca="true" t="shared" si="18" ref="J26:J47">L26*1000/I26</f>
        <v>7354.134919630426</v>
      </c>
      <c r="K26" s="19">
        <v>82227.62</v>
      </c>
      <c r="L26" s="19">
        <v>58105.02</v>
      </c>
      <c r="M26" s="19">
        <v>47293.1936789251</v>
      </c>
      <c r="N26" s="11">
        <f t="shared" si="1"/>
        <v>0.7066362859584164</v>
      </c>
      <c r="O26" s="11"/>
      <c r="P26" s="9">
        <v>7753</v>
      </c>
      <c r="Q26" s="10">
        <f aca="true" t="shared" si="19" ref="Q26:Q47">S26*1000/P26</f>
        <v>9146.859280278602</v>
      </c>
      <c r="R26" s="19">
        <v>84544.88</v>
      </c>
      <c r="S26" s="19">
        <v>70915.6</v>
      </c>
      <c r="T26" s="19">
        <v>59742.48</v>
      </c>
      <c r="U26" s="11">
        <f t="shared" si="2"/>
        <v>0.8387923668470522</v>
      </c>
      <c r="V26" s="11"/>
      <c r="W26" s="9">
        <v>7150</v>
      </c>
      <c r="X26" s="10">
        <f aca="true" t="shared" si="20" ref="X26:X47">Z26*1000/W26</f>
        <v>5823.776223776224</v>
      </c>
      <c r="Y26" s="19">
        <v>48732.68</v>
      </c>
      <c r="Z26" s="19">
        <v>41640</v>
      </c>
      <c r="AA26" s="19">
        <v>40876.6</v>
      </c>
      <c r="AB26" s="11">
        <f t="shared" si="3"/>
        <v>0.854457419538593</v>
      </c>
      <c r="AC26" s="11"/>
      <c r="AD26" s="9">
        <v>6816</v>
      </c>
      <c r="AE26" s="10">
        <f aca="true" t="shared" si="21" ref="AE26:AE47">AG26*1000/AD26</f>
        <v>11048.083500358787</v>
      </c>
      <c r="AF26" s="19">
        <v>82262.73</v>
      </c>
      <c r="AG26" s="19">
        <v>75303.7371384455</v>
      </c>
      <c r="AH26" s="19">
        <v>70290</v>
      </c>
      <c r="AI26" s="11">
        <f t="shared" si="4"/>
        <v>0.9154052769516099</v>
      </c>
      <c r="AJ26" s="11"/>
      <c r="AK26" s="9">
        <v>6715</v>
      </c>
      <c r="AL26" s="10">
        <f aca="true" t="shared" si="22" ref="AL26:AL47">AN26*1000/AK26</f>
        <v>9975.49964262003</v>
      </c>
      <c r="AM26" s="19">
        <v>85071.53</v>
      </c>
      <c r="AN26" s="19">
        <v>66985.4801001935</v>
      </c>
      <c r="AO26" s="19">
        <v>77874.9274803471</v>
      </c>
      <c r="AP26" s="11">
        <f t="shared" si="5"/>
        <v>0.7874018499513703</v>
      </c>
      <c r="AQ26" s="11"/>
      <c r="AR26" s="9">
        <v>7018</v>
      </c>
      <c r="AS26" s="10">
        <f aca="true" t="shared" si="23" ref="AS26:AS47">AU26*1000/AR26</f>
        <v>12097.714448560844</v>
      </c>
      <c r="AT26" s="19">
        <v>87880.33</v>
      </c>
      <c r="AU26" s="19">
        <v>84901.76</v>
      </c>
      <c r="AV26" s="19">
        <v>69197.1344163369</v>
      </c>
      <c r="AW26" s="11">
        <f t="shared" si="6"/>
        <v>0.9661065223583024</v>
      </c>
      <c r="AX26" s="11"/>
      <c r="AY26" s="9">
        <v>7716</v>
      </c>
      <c r="AZ26" s="10">
        <f aca="true" t="shared" si="24" ref="AZ26:AZ47">BB26*1000/AY26</f>
        <v>12957.138284666835</v>
      </c>
      <c r="BA26" s="19">
        <v>89951.82</v>
      </c>
      <c r="BB26" s="19">
        <v>99977.2790044893</v>
      </c>
      <c r="BC26" s="19">
        <v>86903.04</v>
      </c>
      <c r="BD26" s="11">
        <f t="shared" si="7"/>
        <v>1.1114536537947681</v>
      </c>
      <c r="BE26" s="11"/>
      <c r="BF26" s="9">
        <v>6972</v>
      </c>
      <c r="BG26" s="10">
        <f aca="true" t="shared" si="25" ref="BG26:BG47">BI26*1000/BF26</f>
        <v>11936.017615460185</v>
      </c>
      <c r="BH26" s="19">
        <v>78821.95</v>
      </c>
      <c r="BI26" s="19">
        <v>83217.9148149884</v>
      </c>
      <c r="BJ26" s="19">
        <v>87606.9443267285</v>
      </c>
      <c r="BK26" s="11">
        <f t="shared" si="8"/>
        <v>1.0557708203741267</v>
      </c>
      <c r="BL26" s="11"/>
      <c r="BM26" s="9">
        <v>6452</v>
      </c>
      <c r="BN26" s="10">
        <f aca="true" t="shared" si="26" ref="BN26:BN47">BP26*1000/BM26</f>
        <v>10407.703037817731</v>
      </c>
      <c r="BO26" s="19">
        <v>78119.75</v>
      </c>
      <c r="BP26" s="19">
        <v>67150.5</v>
      </c>
      <c r="BQ26" s="19">
        <v>82476.5525449217</v>
      </c>
      <c r="BR26" s="11">
        <f t="shared" si="9"/>
        <v>0.8595841640558246</v>
      </c>
      <c r="BT26" s="9">
        <v>5897</v>
      </c>
      <c r="BU26" s="10">
        <f aca="true" t="shared" si="27" ref="BU26:BU47">BW26*1000/BT26</f>
        <v>13062.801424453111</v>
      </c>
      <c r="BV26" s="19">
        <v>77031.34</v>
      </c>
      <c r="BW26" s="19">
        <v>77031.34</v>
      </c>
      <c r="BX26" s="19">
        <v>66214.92</v>
      </c>
      <c r="BY26" s="11">
        <f t="shared" si="10"/>
        <v>1</v>
      </c>
      <c r="BZ26" s="11"/>
      <c r="CA26" s="9">
        <v>5964</v>
      </c>
      <c r="CB26" s="10">
        <f aca="true" t="shared" si="28" ref="CB26:CB47">CD26*1000/CA26</f>
        <v>14204.627766599597</v>
      </c>
      <c r="CC26" s="19">
        <v>79699.7</v>
      </c>
      <c r="CD26" s="19">
        <v>84716.4</v>
      </c>
      <c r="CE26" s="19">
        <v>79699.7</v>
      </c>
      <c r="CF26" s="11">
        <f t="shared" si="11"/>
        <v>1.0629450299060097</v>
      </c>
      <c r="CG26" s="11"/>
      <c r="CH26" s="9">
        <v>5588</v>
      </c>
      <c r="CI26" s="10">
        <f aca="true" t="shared" si="29" ref="CI26:CI47">CK26*1000/CH26</f>
        <v>14301.546170365067</v>
      </c>
      <c r="CJ26" s="19">
        <v>75346.06</v>
      </c>
      <c r="CK26" s="19">
        <v>79917.04</v>
      </c>
      <c r="CL26" s="19">
        <v>80088.72</v>
      </c>
      <c r="CM26" s="11">
        <f t="shared" si="12"/>
        <v>1.06066647678724</v>
      </c>
      <c r="CN26" s="11"/>
      <c r="CO26" s="9">
        <v>5216</v>
      </c>
      <c r="CP26" s="10">
        <f aca="true" t="shared" si="30" ref="CP26:CP42">CR26*1000/CO26</f>
        <v>17907.59394171779</v>
      </c>
      <c r="CQ26" s="19">
        <v>65550.37</v>
      </c>
      <c r="CR26" s="19">
        <v>93406.01</v>
      </c>
      <c r="CS26" s="19">
        <v>69527.08</v>
      </c>
      <c r="CT26" s="11">
        <f t="shared" si="13"/>
        <v>1.424950156650527</v>
      </c>
      <c r="CU26" s="11"/>
      <c r="CV26" s="9">
        <v>5770</v>
      </c>
      <c r="CW26" s="10">
        <f aca="true" t="shared" si="31" ref="CW26:CW42">CY26*1000/CV26</f>
        <v>17307.001733102254</v>
      </c>
      <c r="CX26" s="19">
        <v>89670.94</v>
      </c>
      <c r="CY26" s="19">
        <v>99861.4</v>
      </c>
      <c r="CZ26" s="19">
        <v>127776.62</v>
      </c>
      <c r="DA26" s="11">
        <f t="shared" si="14"/>
        <v>1.1136428367986329</v>
      </c>
      <c r="DB26" s="11"/>
      <c r="DC26" s="9">
        <v>5376</v>
      </c>
      <c r="DD26" s="10">
        <f aca="true" t="shared" si="32" ref="DD26:DD42">DF26*1000/DC26</f>
        <v>13181.573660714286</v>
      </c>
      <c r="DE26" s="19">
        <v>67481.42</v>
      </c>
      <c r="DF26" s="19">
        <v>70864.14</v>
      </c>
      <c r="DG26" s="19">
        <v>75150.2</v>
      </c>
      <c r="DH26" s="11">
        <f t="shared" si="15"/>
        <v>1.050128168612931</v>
      </c>
      <c r="DI26" s="11"/>
      <c r="DJ26" s="9"/>
      <c r="DK26" s="10" t="e">
        <f aca="true" t="shared" si="33" ref="DK26:DK38">DM26*1000/DJ26</f>
        <v>#DIV/0!</v>
      </c>
      <c r="DL26" s="19"/>
      <c r="DM26" s="19"/>
      <c r="DN26" s="19"/>
      <c r="DO26" s="11" t="e">
        <f t="shared" si="16"/>
        <v>#DIV/0!</v>
      </c>
    </row>
    <row r="27" spans="1:119" ht="12">
      <c r="A27" s="1" t="s">
        <v>35</v>
      </c>
      <c r="B27" s="9">
        <v>3180.7</v>
      </c>
      <c r="C27" s="10">
        <f t="shared" si="17"/>
        <v>9057.60216364599</v>
      </c>
      <c r="D27" s="19">
        <v>41678.4861213721</v>
      </c>
      <c r="E27" s="19">
        <v>28809.5152019088</v>
      </c>
      <c r="F27" s="19">
        <v>29601.4013823204</v>
      </c>
      <c r="G27" s="11">
        <f t="shared" si="0"/>
        <v>0.6912322851173741</v>
      </c>
      <c r="H27" s="11"/>
      <c r="I27" s="9">
        <v>3587.78</v>
      </c>
      <c r="J27" s="10">
        <f t="shared" si="18"/>
        <v>8308.1933674863</v>
      </c>
      <c r="K27" s="19">
        <v>42782.5519788919</v>
      </c>
      <c r="L27" s="19">
        <v>29807.97</v>
      </c>
      <c r="M27" s="19">
        <v>29572.6811675223</v>
      </c>
      <c r="N27" s="11">
        <f t="shared" si="1"/>
        <v>0.696731929752734</v>
      </c>
      <c r="O27" s="11"/>
      <c r="P27" s="9">
        <v>3785.08</v>
      </c>
      <c r="Q27" s="10">
        <f t="shared" si="19"/>
        <v>9257.677512760629</v>
      </c>
      <c r="R27" s="19">
        <v>46646.7824802112</v>
      </c>
      <c r="S27" s="19">
        <v>35041.05</v>
      </c>
      <c r="T27" s="19">
        <v>32500.3027741936</v>
      </c>
      <c r="U27" s="11">
        <f t="shared" si="2"/>
        <v>0.7511997213283755</v>
      </c>
      <c r="V27" s="11"/>
      <c r="W27" s="9">
        <v>4323.58</v>
      </c>
      <c r="X27" s="10">
        <f t="shared" si="20"/>
        <v>8698.104348711022</v>
      </c>
      <c r="Y27" s="19">
        <v>41954.502585752</v>
      </c>
      <c r="Z27" s="19">
        <v>37606.95</v>
      </c>
      <c r="AA27" s="19">
        <v>31516.2106508875</v>
      </c>
      <c r="AB27" s="11">
        <f t="shared" si="3"/>
        <v>0.896374588713907</v>
      </c>
      <c r="AC27" s="11"/>
      <c r="AD27" s="9">
        <v>4579.48</v>
      </c>
      <c r="AE27" s="10">
        <f t="shared" si="21"/>
        <v>8597.456070223607</v>
      </c>
      <c r="AF27" s="19">
        <v>56721.3834300792</v>
      </c>
      <c r="AG27" s="19">
        <v>39371.8781244676</v>
      </c>
      <c r="AH27" s="19">
        <v>50843.606743421</v>
      </c>
      <c r="AI27" s="11">
        <f t="shared" si="4"/>
        <v>0.6941276066194958</v>
      </c>
      <c r="AJ27" s="11"/>
      <c r="AK27" s="9">
        <v>4528.58</v>
      </c>
      <c r="AL27" s="10">
        <f t="shared" si="22"/>
        <v>9496.730680909823</v>
      </c>
      <c r="AM27" s="19">
        <v>58929.5151451187</v>
      </c>
      <c r="AN27" s="19">
        <v>43006.7046269546</v>
      </c>
      <c r="AO27" s="19">
        <v>40904.6033069286</v>
      </c>
      <c r="AP27" s="11">
        <f t="shared" si="5"/>
        <v>0.7297990577564928</v>
      </c>
      <c r="AQ27" s="11"/>
      <c r="AR27" s="9">
        <v>4408.66</v>
      </c>
      <c r="AS27" s="10">
        <f t="shared" si="23"/>
        <v>9912.358857339872</v>
      </c>
      <c r="AT27" s="19">
        <v>53961.2187862797</v>
      </c>
      <c r="AU27" s="19">
        <v>43700.22</v>
      </c>
      <c r="AV27" s="19">
        <v>39380.8466256189</v>
      </c>
      <c r="AW27" s="11">
        <f t="shared" si="6"/>
        <v>0.8098449401797299</v>
      </c>
      <c r="AX27" s="11"/>
      <c r="AY27" s="9">
        <v>4422.55</v>
      </c>
      <c r="AZ27" s="10">
        <f t="shared" si="24"/>
        <v>10493.371471210048</v>
      </c>
      <c r="BA27" s="19">
        <v>57687.441055409</v>
      </c>
      <c r="BB27" s="19">
        <v>46407.46</v>
      </c>
      <c r="BC27" s="19">
        <v>46717.8822506394</v>
      </c>
      <c r="BD27" s="11">
        <f t="shared" si="7"/>
        <v>0.8044638339118815</v>
      </c>
      <c r="BE27" s="11"/>
      <c r="BF27" s="9">
        <v>4160.65</v>
      </c>
      <c r="BG27" s="10">
        <f t="shared" si="25"/>
        <v>12136.483482148224</v>
      </c>
      <c r="BH27" s="19">
        <v>53133.1693931399</v>
      </c>
      <c r="BI27" s="19">
        <v>50495.66</v>
      </c>
      <c r="BJ27" s="19">
        <v>42743.7131578947</v>
      </c>
      <c r="BK27" s="11">
        <f t="shared" si="8"/>
        <v>0.9503603977842054</v>
      </c>
      <c r="BL27" s="11"/>
      <c r="BM27" s="9">
        <v>4450.45</v>
      </c>
      <c r="BN27" s="10">
        <f t="shared" si="26"/>
        <v>11908.303654686606</v>
      </c>
      <c r="BO27" s="19">
        <v>65829.9267546174</v>
      </c>
      <c r="BP27" s="19">
        <v>52997.31</v>
      </c>
      <c r="BQ27" s="19">
        <v>62562.1553766234</v>
      </c>
      <c r="BR27" s="11">
        <f t="shared" si="9"/>
        <v>0.8050640888231385</v>
      </c>
      <c r="BT27" s="9">
        <v>3719.53</v>
      </c>
      <c r="BU27" s="10">
        <f t="shared" si="27"/>
        <v>14062.292816565534</v>
      </c>
      <c r="BV27" s="19">
        <v>52305.12</v>
      </c>
      <c r="BW27" s="19">
        <v>52305.12</v>
      </c>
      <c r="BX27" s="19">
        <v>42108.9737735849</v>
      </c>
      <c r="BY27" s="11">
        <f t="shared" si="10"/>
        <v>1</v>
      </c>
      <c r="BZ27" s="11"/>
      <c r="CA27" s="9">
        <v>4700.43</v>
      </c>
      <c r="CB27" s="10">
        <f t="shared" si="28"/>
        <v>11448.728182280365</v>
      </c>
      <c r="CC27" s="19">
        <v>58101.4657519789</v>
      </c>
      <c r="CD27" s="19">
        <v>53813.9454098361</v>
      </c>
      <c r="CE27" s="19">
        <v>58101.4657519789</v>
      </c>
      <c r="CF27" s="11">
        <f t="shared" si="11"/>
        <v>0.9262063308274323</v>
      </c>
      <c r="CG27" s="11"/>
      <c r="CH27" s="9">
        <v>4615.43</v>
      </c>
      <c r="CI27" s="10">
        <f t="shared" si="29"/>
        <v>11070.301142038768</v>
      </c>
      <c r="CJ27" s="19">
        <v>46232.7577836412</v>
      </c>
      <c r="CK27" s="19">
        <v>51094.2</v>
      </c>
      <c r="CL27" s="19">
        <v>42821.0729508197</v>
      </c>
      <c r="CM27" s="11">
        <f t="shared" si="12"/>
        <v>1.1051514650955765</v>
      </c>
      <c r="CN27" s="11"/>
      <c r="CO27" s="9">
        <f>5050+0.32</f>
        <v>5050.32</v>
      </c>
      <c r="CP27" s="10">
        <f t="shared" si="30"/>
        <v>11087.358820827196</v>
      </c>
      <c r="CQ27" s="19">
        <v>49820.9718205805</v>
      </c>
      <c r="CR27" s="19">
        <v>55994.71</v>
      </c>
      <c r="CS27" s="19">
        <v>55059.72</v>
      </c>
      <c r="CT27" s="11">
        <f t="shared" si="13"/>
        <v>1.1239184615196365</v>
      </c>
      <c r="CU27" s="11"/>
      <c r="CV27" s="9">
        <v>4314.42</v>
      </c>
      <c r="CW27" s="10">
        <f t="shared" si="31"/>
        <v>10693.916630618645</v>
      </c>
      <c r="CX27" s="19">
        <v>45128.6919261214</v>
      </c>
      <c r="CY27" s="19">
        <v>46138.0477894737</v>
      </c>
      <c r="CZ27" s="19">
        <v>50720.97</v>
      </c>
      <c r="DA27" s="11">
        <f t="shared" si="14"/>
        <v>1.0223661670718194</v>
      </c>
      <c r="DB27" s="11"/>
      <c r="DC27" s="9">
        <v>3870</v>
      </c>
      <c r="DD27" s="10">
        <f t="shared" si="32"/>
        <v>10195.369509043927</v>
      </c>
      <c r="DE27" s="19">
        <v>35882.1403693932</v>
      </c>
      <c r="DF27" s="19">
        <v>39456.08</v>
      </c>
      <c r="DG27" s="19">
        <v>36684.6863157895</v>
      </c>
      <c r="DH27" s="11">
        <f t="shared" si="15"/>
        <v>1.0996021863192784</v>
      </c>
      <c r="DI27" s="11"/>
      <c r="DJ27" s="9"/>
      <c r="DK27" s="10" t="e">
        <f t="shared" si="33"/>
        <v>#DIV/0!</v>
      </c>
      <c r="DL27" s="19"/>
      <c r="DM27" s="19"/>
      <c r="DN27" s="19"/>
      <c r="DO27" s="11" t="e">
        <f t="shared" si="16"/>
        <v>#DIV/0!</v>
      </c>
    </row>
    <row r="28" spans="1:119" ht="12">
      <c r="A28" s="1" t="s">
        <v>36</v>
      </c>
      <c r="B28" s="9">
        <v>2969</v>
      </c>
      <c r="C28" s="10">
        <f t="shared" si="17"/>
        <v>12882.024964287975</v>
      </c>
      <c r="D28" s="19">
        <v>75527.0022473763</v>
      </c>
      <c r="E28" s="19">
        <v>38246.732118971</v>
      </c>
      <c r="F28" s="19">
        <v>35591.1548854683</v>
      </c>
      <c r="G28" s="11">
        <f t="shared" si="0"/>
        <v>0.5063981222728807</v>
      </c>
      <c r="H28" s="11"/>
      <c r="I28" s="9">
        <v>2968</v>
      </c>
      <c r="J28" s="10">
        <f t="shared" si="18"/>
        <v>16378.611859838275</v>
      </c>
      <c r="K28" s="19">
        <v>80125.3935435052</v>
      </c>
      <c r="L28" s="19">
        <v>48611.72</v>
      </c>
      <c r="M28" s="19">
        <v>40575.3488368067</v>
      </c>
      <c r="N28" s="11">
        <f t="shared" si="1"/>
        <v>0.6066955536836844</v>
      </c>
      <c r="O28" s="11"/>
      <c r="P28" s="9">
        <v>3032</v>
      </c>
      <c r="Q28" s="10">
        <f t="shared" si="19"/>
        <v>15962.36147757256</v>
      </c>
      <c r="R28" s="19">
        <v>74267.1690155603</v>
      </c>
      <c r="S28" s="19">
        <v>48397.88</v>
      </c>
      <c r="T28" s="19">
        <v>45057.5612264151</v>
      </c>
      <c r="U28" s="11">
        <f t="shared" si="2"/>
        <v>0.6516726117547281</v>
      </c>
      <c r="V28" s="11"/>
      <c r="W28" s="9">
        <v>3095</v>
      </c>
      <c r="X28" s="10">
        <f t="shared" si="20"/>
        <v>13709.654281098547</v>
      </c>
      <c r="Y28" s="19">
        <v>59338.1452185393</v>
      </c>
      <c r="Z28" s="19">
        <v>42431.38</v>
      </c>
      <c r="AA28" s="19">
        <v>38669.0440712469</v>
      </c>
      <c r="AB28" s="11">
        <f t="shared" si="3"/>
        <v>0.7150776257621035</v>
      </c>
      <c r="AC28" s="11"/>
      <c r="AD28" s="9">
        <v>3180</v>
      </c>
      <c r="AE28" s="10">
        <f t="shared" si="21"/>
        <v>19826.309346059657</v>
      </c>
      <c r="AF28" s="19">
        <v>84408.8265316802</v>
      </c>
      <c r="AG28" s="19">
        <v>63047.6637204697</v>
      </c>
      <c r="AH28" s="19">
        <v>60358.8632696391</v>
      </c>
      <c r="AI28" s="11">
        <f t="shared" si="4"/>
        <v>0.7469321196736072</v>
      </c>
      <c r="AJ28" s="11"/>
      <c r="AK28" s="9">
        <v>2494</v>
      </c>
      <c r="AL28" s="10">
        <f t="shared" si="22"/>
        <v>18768.641008479914</v>
      </c>
      <c r="AM28" s="19">
        <v>61353.8783894452</v>
      </c>
      <c r="AN28" s="19">
        <v>46808.9906751489</v>
      </c>
      <c r="AO28" s="19">
        <v>45827.182435625</v>
      </c>
      <c r="AP28" s="11">
        <f t="shared" si="5"/>
        <v>0.7629345023313396</v>
      </c>
      <c r="AQ28" s="11"/>
      <c r="AR28" s="9">
        <v>2949</v>
      </c>
      <c r="AS28" s="10">
        <f t="shared" si="23"/>
        <v>20217.435862524246</v>
      </c>
      <c r="AT28" s="19">
        <v>70298.6943353396</v>
      </c>
      <c r="AU28" s="19">
        <v>59621.218358584</v>
      </c>
      <c r="AV28" s="19">
        <v>53633.2993772753</v>
      </c>
      <c r="AW28" s="11">
        <f t="shared" si="6"/>
        <v>0.8481127412435032</v>
      </c>
      <c r="AX28" s="11"/>
      <c r="AY28" s="9">
        <v>2995</v>
      </c>
      <c r="AZ28" s="10">
        <f t="shared" si="24"/>
        <v>21529.874058655725</v>
      </c>
      <c r="BA28" s="19">
        <v>66519.1946398913</v>
      </c>
      <c r="BB28" s="19">
        <v>64481.9728056739</v>
      </c>
      <c r="BC28" s="19">
        <v>56415.7765113483</v>
      </c>
      <c r="BD28" s="11">
        <f t="shared" si="7"/>
        <v>0.9693739251467773</v>
      </c>
      <c r="BE28" s="11"/>
      <c r="BF28" s="9">
        <v>3427</v>
      </c>
      <c r="BG28" s="10">
        <f t="shared" si="25"/>
        <v>23110.134795678376</v>
      </c>
      <c r="BH28" s="19">
        <v>85731.6514250871</v>
      </c>
      <c r="BI28" s="19">
        <v>79198.4319447898</v>
      </c>
      <c r="BJ28" s="19">
        <v>83106.027451252</v>
      </c>
      <c r="BK28" s="11">
        <f t="shared" si="8"/>
        <v>0.9237945452852256</v>
      </c>
      <c r="BL28" s="11"/>
      <c r="BM28" s="9">
        <v>3180</v>
      </c>
      <c r="BN28" s="10">
        <f t="shared" si="26"/>
        <v>21689.676110644497</v>
      </c>
      <c r="BO28" s="19">
        <v>77857.6937262364</v>
      </c>
      <c r="BP28" s="19">
        <v>68973.1700318495</v>
      </c>
      <c r="BQ28" s="19">
        <v>71924.5127727848</v>
      </c>
      <c r="BR28" s="11">
        <f t="shared" si="9"/>
        <v>0.8858876590202286</v>
      </c>
      <c r="BT28" s="9">
        <v>3203</v>
      </c>
      <c r="BU28" s="10">
        <f t="shared" si="27"/>
        <v>24130.74266997162</v>
      </c>
      <c r="BV28" s="19">
        <v>77290.7687719191</v>
      </c>
      <c r="BW28" s="19">
        <v>77290.7687719191</v>
      </c>
      <c r="BX28" s="19">
        <v>68470.9382112293</v>
      </c>
      <c r="BY28" s="11">
        <f t="shared" si="10"/>
        <v>1</v>
      </c>
      <c r="BZ28" s="11"/>
      <c r="CA28" s="9">
        <v>3482</v>
      </c>
      <c r="CB28" s="10">
        <f t="shared" si="28"/>
        <v>23563.36791746422</v>
      </c>
      <c r="CC28" s="19">
        <v>93983.5590934827</v>
      </c>
      <c r="CD28" s="19">
        <v>82047.6470886104</v>
      </c>
      <c r="CE28" s="19">
        <v>93983.5590934827</v>
      </c>
      <c r="CF28" s="11">
        <f t="shared" si="11"/>
        <v>0.8730000000000001</v>
      </c>
      <c r="CG28" s="11"/>
      <c r="CH28" s="9">
        <v>3104</v>
      </c>
      <c r="CI28" s="10">
        <f t="shared" si="29"/>
        <v>23606.967694628383</v>
      </c>
      <c r="CJ28" s="19">
        <v>76723.8438176019</v>
      </c>
      <c r="CK28" s="19">
        <v>73276.0277241265</v>
      </c>
      <c r="CL28" s="19">
        <v>66979.9156527664</v>
      </c>
      <c r="CM28" s="11">
        <f t="shared" si="12"/>
        <v>0.955062</v>
      </c>
      <c r="CN28" s="11"/>
      <c r="CO28" s="9">
        <v>2645</v>
      </c>
      <c r="CP28" s="10">
        <f t="shared" si="30"/>
        <v>27038.147083247597</v>
      </c>
      <c r="CQ28" s="19">
        <v>64944.4031001211</v>
      </c>
      <c r="CR28" s="19">
        <v>71515.8990351899</v>
      </c>
      <c r="CS28" s="19">
        <v>62025.9315136079</v>
      </c>
      <c r="CT28" s="11">
        <f t="shared" si="13"/>
        <v>1.1011864860000007</v>
      </c>
      <c r="CU28" s="11"/>
      <c r="CV28" s="9">
        <v>3088</v>
      </c>
      <c r="CW28" s="10">
        <f t="shared" si="31"/>
        <v>26961.01197137208</v>
      </c>
      <c r="CX28" s="19">
        <v>98959.9003591564</v>
      </c>
      <c r="CY28" s="19">
        <v>83255.604967597</v>
      </c>
      <c r="CZ28" s="19">
        <v>108973.30493141</v>
      </c>
      <c r="DA28" s="11">
        <f t="shared" si="14"/>
        <v>0.8413064753040009</v>
      </c>
      <c r="DB28" s="11"/>
      <c r="DC28" s="9">
        <v>3045</v>
      </c>
      <c r="DD28" s="10">
        <f t="shared" si="32"/>
        <v>21894.156767938228</v>
      </c>
      <c r="DE28" s="19">
        <v>74267.1690155604</v>
      </c>
      <c r="DF28" s="19">
        <v>66667.7073583719</v>
      </c>
      <c r="DG28" s="19">
        <v>62481.4501952876</v>
      </c>
      <c r="DH28" s="11">
        <f t="shared" si="15"/>
        <v>0.897674009149369</v>
      </c>
      <c r="DI28" s="11"/>
      <c r="DJ28" s="9"/>
      <c r="DK28" s="10" t="e">
        <f t="shared" si="33"/>
        <v>#DIV/0!</v>
      </c>
      <c r="DL28" s="19"/>
      <c r="DM28" s="19"/>
      <c r="DN28" s="19"/>
      <c r="DO28" s="11" t="e">
        <f t="shared" si="16"/>
        <v>#DIV/0!</v>
      </c>
    </row>
    <row r="29" spans="1:119" ht="12">
      <c r="A29" s="1" t="s">
        <v>37</v>
      </c>
      <c r="B29" s="9">
        <v>2797</v>
      </c>
      <c r="C29" s="10">
        <f t="shared" si="17"/>
        <v>22651.352748982375</v>
      </c>
      <c r="D29" s="19">
        <v>59142.8670569499</v>
      </c>
      <c r="E29" s="19">
        <v>63355.8336389037</v>
      </c>
      <c r="F29" s="19">
        <v>64611.3444757846</v>
      </c>
      <c r="G29" s="11">
        <f t="shared" si="0"/>
        <v>1.0712337225366002</v>
      </c>
      <c r="H29" s="11"/>
      <c r="I29" s="9">
        <v>3011</v>
      </c>
      <c r="J29" s="10">
        <f t="shared" si="18"/>
        <v>22744.931916306876</v>
      </c>
      <c r="K29" s="19">
        <v>65967.0440250595</v>
      </c>
      <c r="L29" s="19">
        <v>68484.99</v>
      </c>
      <c r="M29" s="19">
        <v>70666.1221357003</v>
      </c>
      <c r="N29" s="11">
        <f t="shared" si="1"/>
        <v>1.0381697560070144</v>
      </c>
      <c r="O29" s="11"/>
      <c r="P29" s="9">
        <v>2812</v>
      </c>
      <c r="Q29" s="10">
        <f t="shared" si="19"/>
        <v>19046.013513513513</v>
      </c>
      <c r="R29" s="19">
        <v>47609.6089061682</v>
      </c>
      <c r="S29" s="19">
        <v>53557.39</v>
      </c>
      <c r="T29" s="19">
        <v>49426.856061706</v>
      </c>
      <c r="U29" s="11">
        <f t="shared" si="2"/>
        <v>1.1249281653532175</v>
      </c>
      <c r="V29" s="11"/>
      <c r="W29" s="9">
        <v>2034</v>
      </c>
      <c r="X29" s="10">
        <f t="shared" si="20"/>
        <v>20663.534906588004</v>
      </c>
      <c r="Y29" s="19">
        <v>36435.5179642344</v>
      </c>
      <c r="Z29" s="19">
        <v>42029.63</v>
      </c>
      <c r="AA29" s="19">
        <v>40987.3403772004</v>
      </c>
      <c r="AB29" s="11">
        <f t="shared" si="3"/>
        <v>1.1535345824164447</v>
      </c>
      <c r="AC29" s="11"/>
      <c r="AD29" s="9">
        <v>2514</v>
      </c>
      <c r="AE29" s="10">
        <f t="shared" si="21"/>
        <v>21711.833674884805</v>
      </c>
      <c r="AF29" s="19">
        <v>49046.2777415598</v>
      </c>
      <c r="AG29" s="19">
        <v>54583.5498586604</v>
      </c>
      <c r="AH29" s="19">
        <v>56576.5775136912</v>
      </c>
      <c r="AI29" s="11">
        <f t="shared" si="4"/>
        <v>1.1128989267295313</v>
      </c>
      <c r="AJ29" s="11"/>
      <c r="AK29" s="9">
        <v>2470</v>
      </c>
      <c r="AL29" s="10">
        <f t="shared" si="22"/>
        <v>22039.81935519417</v>
      </c>
      <c r="AM29" s="19">
        <v>49166.0001445091</v>
      </c>
      <c r="AN29" s="19">
        <v>54438.3538073296</v>
      </c>
      <c r="AO29" s="19">
        <v>54716.7887924081</v>
      </c>
      <c r="AP29" s="11">
        <f t="shared" si="5"/>
        <v>1.107235765515274</v>
      </c>
      <c r="AQ29" s="11"/>
      <c r="AR29" s="9">
        <v>2519</v>
      </c>
      <c r="AS29" s="10">
        <f t="shared" si="23"/>
        <v>25744.514224342318</v>
      </c>
      <c r="AT29" s="19">
        <v>58145.180365706</v>
      </c>
      <c r="AU29" s="19">
        <v>64850.4313311183</v>
      </c>
      <c r="AV29" s="19">
        <v>64380.4232932462</v>
      </c>
      <c r="AW29" s="11">
        <f t="shared" si="6"/>
        <v>1.1153191188545535</v>
      </c>
      <c r="AX29" s="11"/>
      <c r="AY29" s="9">
        <v>2513</v>
      </c>
      <c r="AZ29" s="10">
        <f t="shared" si="24"/>
        <v>20444.938330176243</v>
      </c>
      <c r="BA29" s="19">
        <v>55032.3978890244</v>
      </c>
      <c r="BB29" s="19">
        <v>51378.1300237329</v>
      </c>
      <c r="BC29" s="19">
        <v>61378.6855220399</v>
      </c>
      <c r="BD29" s="11">
        <f t="shared" si="7"/>
        <v>0.9335978804219921</v>
      </c>
      <c r="BE29" s="11"/>
      <c r="BF29" s="9">
        <v>2473</v>
      </c>
      <c r="BG29" s="10">
        <f t="shared" si="25"/>
        <v>22318.797912941125</v>
      </c>
      <c r="BH29" s="19">
        <v>50722.3913828499</v>
      </c>
      <c r="BI29" s="19">
        <v>55194.3872387034</v>
      </c>
      <c r="BJ29" s="19">
        <v>47354.3170849634</v>
      </c>
      <c r="BK29" s="11">
        <f t="shared" si="8"/>
        <v>1.0881661083780358</v>
      </c>
      <c r="BL29" s="11"/>
      <c r="BM29" s="9">
        <v>2516</v>
      </c>
      <c r="BN29" s="10">
        <f t="shared" si="26"/>
        <v>21009.834897634144</v>
      </c>
      <c r="BO29" s="19">
        <v>50602.6689799006</v>
      </c>
      <c r="BP29" s="19">
        <v>52860.7446024475</v>
      </c>
      <c r="BQ29" s="19">
        <v>55064.1093774004</v>
      </c>
      <c r="BR29" s="11">
        <f t="shared" si="9"/>
        <v>1.0446236466982366</v>
      </c>
      <c r="BT29" s="9">
        <v>2321</v>
      </c>
      <c r="BU29" s="10">
        <f t="shared" si="27"/>
        <v>21251.887124131066</v>
      </c>
      <c r="BV29" s="19">
        <v>49325.6300151082</v>
      </c>
      <c r="BW29" s="19">
        <v>49325.6300151082</v>
      </c>
      <c r="BX29" s="19">
        <v>51526.7195020703</v>
      </c>
      <c r="BY29" s="11">
        <f t="shared" si="10"/>
        <v>1</v>
      </c>
      <c r="BZ29" s="11"/>
      <c r="CA29" s="9">
        <v>2120</v>
      </c>
      <c r="CB29" s="10">
        <f t="shared" si="28"/>
        <v>23168.167398407266</v>
      </c>
      <c r="CC29" s="19">
        <v>46292.6624737261</v>
      </c>
      <c r="CD29" s="19">
        <v>49116.5148846234</v>
      </c>
      <c r="CE29" s="19">
        <v>46292.6624737261</v>
      </c>
      <c r="CF29" s="11">
        <f t="shared" si="11"/>
        <v>1.0610000000000002</v>
      </c>
      <c r="CG29" s="11"/>
      <c r="CH29" s="9">
        <v>1945</v>
      </c>
      <c r="CI29" s="10">
        <f t="shared" si="29"/>
        <v>22494.93713348951</v>
      </c>
      <c r="CJ29" s="19">
        <v>34799.3117905941</v>
      </c>
      <c r="CK29" s="19">
        <v>43752.6527246371</v>
      </c>
      <c r="CL29" s="19">
        <v>36922.0698098204</v>
      </c>
      <c r="CM29" s="11">
        <f t="shared" si="12"/>
        <v>1.2572849999999998</v>
      </c>
      <c r="CN29" s="11"/>
      <c r="CO29" s="9">
        <v>1938</v>
      </c>
      <c r="CP29" s="10">
        <f t="shared" si="30"/>
        <v>27749.5268996387</v>
      </c>
      <c r="CQ29" s="19">
        <v>38430.8913467226</v>
      </c>
      <c r="CR29" s="19">
        <v>53778.5831314998</v>
      </c>
      <c r="CS29" s="19">
        <v>48318.5832268642</v>
      </c>
      <c r="CT29" s="11">
        <f t="shared" si="13"/>
        <v>1.3993582050000006</v>
      </c>
      <c r="CU29" s="11"/>
      <c r="CV29" s="9">
        <v>2207</v>
      </c>
      <c r="CW29" s="10">
        <f t="shared" si="31"/>
        <v>23238.741805653513</v>
      </c>
      <c r="CX29" s="19">
        <v>52358.5975564902</v>
      </c>
      <c r="CY29" s="19">
        <v>51287.9031650773</v>
      </c>
      <c r="CZ29" s="19">
        <v>73268.4330929676</v>
      </c>
      <c r="DA29" s="11">
        <f t="shared" si="14"/>
        <v>0.9795507435000009</v>
      </c>
      <c r="DB29" s="11"/>
      <c r="DC29" s="9">
        <v>2189</v>
      </c>
      <c r="DD29" s="10">
        <f t="shared" si="32"/>
        <v>31386.832092153727</v>
      </c>
      <c r="DE29" s="19">
        <v>47649.5163738181</v>
      </c>
      <c r="DF29" s="19">
        <v>68705.7754497245</v>
      </c>
      <c r="DG29" s="19">
        <v>46675.1191913889</v>
      </c>
      <c r="DH29" s="11">
        <f t="shared" si="15"/>
        <v>1.4418986944319996</v>
      </c>
      <c r="DI29" s="11"/>
      <c r="DJ29" s="9"/>
      <c r="DK29" s="10" t="e">
        <f t="shared" si="33"/>
        <v>#DIV/0!</v>
      </c>
      <c r="DL29" s="19"/>
      <c r="DM29" s="19"/>
      <c r="DN29" s="19"/>
      <c r="DO29" s="11" t="e">
        <f t="shared" si="16"/>
        <v>#DIV/0!</v>
      </c>
    </row>
    <row r="30" spans="1:119" ht="12">
      <c r="A30" s="1" t="s">
        <v>38</v>
      </c>
      <c r="B30" s="9">
        <v>154</v>
      </c>
      <c r="C30" s="10">
        <f t="shared" si="17"/>
        <v>3065.205232258383</v>
      </c>
      <c r="D30" s="19">
        <v>666.096866221475</v>
      </c>
      <c r="E30" s="19">
        <v>472.041605767791</v>
      </c>
      <c r="F30" s="19">
        <v>609.160912476049</v>
      </c>
      <c r="G30" s="11">
        <f t="shared" si="0"/>
        <v>0.7086681077566258</v>
      </c>
      <c r="H30" s="11"/>
      <c r="I30" s="9">
        <v>160</v>
      </c>
      <c r="J30" s="10">
        <f t="shared" si="18"/>
        <v>3269.375</v>
      </c>
      <c r="K30" s="19">
        <v>570.940171046979</v>
      </c>
      <c r="L30" s="19">
        <v>523.1</v>
      </c>
      <c r="M30" s="19">
        <v>404.607090658106</v>
      </c>
      <c r="N30" s="11">
        <f t="shared" si="1"/>
        <v>0.9162080836609366</v>
      </c>
      <c r="O30" s="11"/>
      <c r="P30" s="9">
        <v>164</v>
      </c>
      <c r="Q30" s="10">
        <f t="shared" si="19"/>
        <v>3496.951219512195</v>
      </c>
      <c r="R30" s="19">
        <v>570.940171046979</v>
      </c>
      <c r="S30" s="19">
        <v>573.5</v>
      </c>
      <c r="T30" s="19">
        <v>523.1</v>
      </c>
      <c r="U30" s="11">
        <f t="shared" si="2"/>
        <v>1.004483532746219</v>
      </c>
      <c r="V30" s="11"/>
      <c r="W30" s="9">
        <v>172</v>
      </c>
      <c r="X30" s="10">
        <f t="shared" si="20"/>
        <v>4708.604651162791</v>
      </c>
      <c r="Y30" s="19">
        <v>666.096866221475</v>
      </c>
      <c r="Z30" s="19">
        <v>809.88</v>
      </c>
      <c r="AA30" s="19">
        <v>669.083333333333</v>
      </c>
      <c r="AB30" s="11">
        <f t="shared" si="3"/>
        <v>1.2158591956664717</v>
      </c>
      <c r="AC30" s="11"/>
      <c r="AD30" s="9">
        <v>165</v>
      </c>
      <c r="AE30" s="10">
        <f t="shared" si="21"/>
        <v>3385.923100049618</v>
      </c>
      <c r="AF30" s="19">
        <v>570.940171046979</v>
      </c>
      <c r="AG30" s="19">
        <v>558.677311508187</v>
      </c>
      <c r="AH30" s="19">
        <v>694.182857142858</v>
      </c>
      <c r="AI30" s="11">
        <f t="shared" si="4"/>
        <v>0.9785216382369722</v>
      </c>
      <c r="AJ30" s="11"/>
      <c r="AK30" s="9">
        <v>174</v>
      </c>
      <c r="AL30" s="10">
        <f t="shared" si="22"/>
        <v>3371.9889156119657</v>
      </c>
      <c r="AM30" s="19">
        <v>570.940171046979</v>
      </c>
      <c r="AN30" s="19">
        <v>586.726071316482</v>
      </c>
      <c r="AO30" s="19">
        <v>558.677311508187</v>
      </c>
      <c r="AP30" s="11">
        <f t="shared" si="5"/>
        <v>1.0276489570536878</v>
      </c>
      <c r="AQ30" s="11"/>
      <c r="AR30" s="9">
        <v>185</v>
      </c>
      <c r="AS30" s="10">
        <f t="shared" si="23"/>
        <v>2831.984263041638</v>
      </c>
      <c r="AT30" s="19">
        <v>570.940171046979</v>
      </c>
      <c r="AU30" s="19">
        <v>523.917088662703</v>
      </c>
      <c r="AV30" s="19">
        <v>586.726071316482</v>
      </c>
      <c r="AW30" s="11">
        <f t="shared" si="6"/>
        <v>0.9176392120070199</v>
      </c>
      <c r="AX30" s="11"/>
      <c r="AY30" s="9">
        <v>193</v>
      </c>
      <c r="AZ30" s="10">
        <f t="shared" si="24"/>
        <v>2701.409565356275</v>
      </c>
      <c r="BA30" s="19">
        <v>666.096866221476</v>
      </c>
      <c r="BB30" s="19">
        <v>521.372046113761</v>
      </c>
      <c r="BC30" s="19">
        <v>611.23660343982</v>
      </c>
      <c r="BD30" s="11">
        <f t="shared" si="7"/>
        <v>0.7827270665170878</v>
      </c>
      <c r="BE30" s="11"/>
      <c r="BF30" s="9">
        <v>205</v>
      </c>
      <c r="BG30" s="10">
        <f t="shared" si="25"/>
        <v>3118.4560695063465</v>
      </c>
      <c r="BH30" s="19">
        <v>761.253561395973</v>
      </c>
      <c r="BI30" s="19">
        <v>639.283494248801</v>
      </c>
      <c r="BJ30" s="19">
        <v>595.853766987155</v>
      </c>
      <c r="BK30" s="11">
        <f t="shared" si="8"/>
        <v>0.8397773444586513</v>
      </c>
      <c r="BL30" s="11"/>
      <c r="BM30" s="9">
        <v>207</v>
      </c>
      <c r="BN30" s="10">
        <f t="shared" si="26"/>
        <v>4441.663154974483</v>
      </c>
      <c r="BO30" s="19">
        <v>761.253561395973</v>
      </c>
      <c r="BP30" s="19">
        <v>919.424273079718</v>
      </c>
      <c r="BQ30" s="19">
        <v>639.283494248801</v>
      </c>
      <c r="BR30" s="11">
        <f t="shared" si="9"/>
        <v>1.207776645922936</v>
      </c>
      <c r="BT30" s="9">
        <v>197</v>
      </c>
      <c r="BU30" s="10">
        <f t="shared" si="27"/>
        <v>3381.202366606477</v>
      </c>
      <c r="BV30" s="19">
        <v>666.096866221476</v>
      </c>
      <c r="BW30" s="19">
        <v>666.096866221476</v>
      </c>
      <c r="BX30" s="19">
        <v>804.496238944753</v>
      </c>
      <c r="BY30" s="11">
        <f t="shared" si="10"/>
        <v>1</v>
      </c>
      <c r="BZ30" s="11"/>
      <c r="CA30" s="9">
        <v>180</v>
      </c>
      <c r="CB30" s="10">
        <f t="shared" si="28"/>
        <v>3121.139601723489</v>
      </c>
      <c r="CC30" s="19">
        <v>570.94017104698</v>
      </c>
      <c r="CD30" s="19">
        <v>561.805128310228</v>
      </c>
      <c r="CE30" s="19">
        <v>570.94017104698</v>
      </c>
      <c r="CF30" s="11">
        <f t="shared" si="11"/>
        <v>0.9839999999999994</v>
      </c>
      <c r="CG30" s="11"/>
      <c r="CH30" s="9">
        <v>130</v>
      </c>
      <c r="CI30" s="10">
        <f t="shared" si="29"/>
        <v>3417.647863887223</v>
      </c>
      <c r="CJ30" s="19">
        <v>475.783475872483</v>
      </c>
      <c r="CK30" s="19">
        <v>444.294222305339</v>
      </c>
      <c r="CL30" s="19">
        <v>468.170940258523</v>
      </c>
      <c r="CM30" s="11">
        <f t="shared" si="12"/>
        <v>0.9338160000000009</v>
      </c>
      <c r="CN30" s="11"/>
      <c r="CO30" s="9">
        <v>68</v>
      </c>
      <c r="CP30" s="10">
        <f t="shared" si="30"/>
        <v>2508.9556083125003</v>
      </c>
      <c r="CQ30" s="19">
        <v>190.313390348993</v>
      </c>
      <c r="CR30" s="19">
        <v>170.60898136525</v>
      </c>
      <c r="CS30" s="19">
        <v>177.717688922135</v>
      </c>
      <c r="CT30" s="11">
        <f t="shared" si="13"/>
        <v>0.8964633600000008</v>
      </c>
      <c r="CU30" s="11"/>
      <c r="CV30" s="9">
        <v>60</v>
      </c>
      <c r="CW30" s="10">
        <f t="shared" si="31"/>
        <v>3662.406133307367</v>
      </c>
      <c r="CX30" s="19">
        <v>190.313390348993</v>
      </c>
      <c r="CY30" s="19">
        <v>219.744367998442</v>
      </c>
      <c r="CZ30" s="19">
        <v>170.60898136525</v>
      </c>
      <c r="DA30" s="11">
        <f t="shared" si="14"/>
        <v>1.1546448076800009</v>
      </c>
      <c r="DB30" s="11"/>
      <c r="DC30" s="9">
        <v>68</v>
      </c>
      <c r="DD30" s="10">
        <f t="shared" si="32"/>
        <v>3686.2117731738676</v>
      </c>
      <c r="DE30" s="19">
        <v>190.313390348993</v>
      </c>
      <c r="DF30" s="19">
        <v>250.662400575823</v>
      </c>
      <c r="DG30" s="19">
        <v>219.744367998442</v>
      </c>
      <c r="DH30" s="11">
        <f t="shared" si="15"/>
        <v>1.3171033321205783</v>
      </c>
      <c r="DI30" s="11"/>
      <c r="DJ30" s="9"/>
      <c r="DK30" s="10" t="e">
        <f t="shared" si="33"/>
        <v>#DIV/0!</v>
      </c>
      <c r="DL30" s="19"/>
      <c r="DM30" s="19"/>
      <c r="DN30" s="19"/>
      <c r="DO30" s="11" t="e">
        <f t="shared" si="16"/>
        <v>#DIV/0!</v>
      </c>
    </row>
    <row r="31" spans="1:119" ht="12">
      <c r="A31" s="1" t="s">
        <v>39</v>
      </c>
      <c r="B31" s="9">
        <f>118+59</f>
        <v>177</v>
      </c>
      <c r="C31" s="10">
        <f t="shared" si="17"/>
        <v>14387.84728480373</v>
      </c>
      <c r="D31" s="19">
        <v>3409.25804533279</v>
      </c>
      <c r="E31" s="19">
        <v>2546.64896941026</v>
      </c>
      <c r="F31" s="19">
        <v>2516.91459843317</v>
      </c>
      <c r="G31" s="11">
        <f t="shared" si="0"/>
        <v>0.7469804090941649</v>
      </c>
      <c r="H31" s="11"/>
      <c r="I31" s="9">
        <v>172</v>
      </c>
      <c r="J31" s="10">
        <f t="shared" si="18"/>
        <v>13248.546511627907</v>
      </c>
      <c r="K31" s="19">
        <v>3409.25804533279</v>
      </c>
      <c r="L31" s="19">
        <v>2278.75</v>
      </c>
      <c r="M31" s="19">
        <v>2546.64896941026</v>
      </c>
      <c r="N31" s="11">
        <f t="shared" si="1"/>
        <v>0.6684005639055588</v>
      </c>
      <c r="O31" s="11"/>
      <c r="P31" s="9">
        <f>119+58+70</f>
        <v>247</v>
      </c>
      <c r="Q31" s="10">
        <f t="shared" si="19"/>
        <v>12355.506072874494</v>
      </c>
      <c r="R31" s="19">
        <v>4070.75587502423</v>
      </c>
      <c r="S31" s="19">
        <v>3051.81</v>
      </c>
      <c r="T31" s="19">
        <v>2720.89552238806</v>
      </c>
      <c r="U31" s="11">
        <f t="shared" si="2"/>
        <v>0.7496912351644852</v>
      </c>
      <c r="V31" s="11"/>
      <c r="W31" s="9">
        <v>165</v>
      </c>
      <c r="X31" s="10">
        <f t="shared" si="20"/>
        <v>15913.515151515152</v>
      </c>
      <c r="Y31" s="19">
        <v>3002.18245783037</v>
      </c>
      <c r="Z31" s="19">
        <v>2625.73</v>
      </c>
      <c r="AA31" s="19">
        <v>2250.709875</v>
      </c>
      <c r="AB31" s="11">
        <f t="shared" si="3"/>
        <v>0.8746070689845993</v>
      </c>
      <c r="AC31" s="11"/>
      <c r="AD31" s="9">
        <v>179</v>
      </c>
      <c r="AE31" s="10">
        <f t="shared" si="21"/>
        <v>14301.872509748604</v>
      </c>
      <c r="AF31" s="19">
        <v>3409.2580453328</v>
      </c>
      <c r="AG31" s="19">
        <v>2560.035179245</v>
      </c>
      <c r="AH31" s="19">
        <v>2981.76118644068</v>
      </c>
      <c r="AI31" s="11">
        <f t="shared" si="4"/>
        <v>0.7509068381460983</v>
      </c>
      <c r="AJ31" s="11"/>
      <c r="AK31" s="9">
        <v>153</v>
      </c>
      <c r="AL31" s="10">
        <f t="shared" si="22"/>
        <v>15257.036491423334</v>
      </c>
      <c r="AM31" s="19">
        <v>2595.10687032795</v>
      </c>
      <c r="AN31" s="19">
        <v>2334.32658318777</v>
      </c>
      <c r="AO31" s="19">
        <v>1948.68349464918</v>
      </c>
      <c r="AP31" s="11">
        <f t="shared" si="5"/>
        <v>0.8995107715516839</v>
      </c>
      <c r="AQ31" s="11"/>
      <c r="AR31" s="9">
        <v>162</v>
      </c>
      <c r="AS31" s="10">
        <f t="shared" si="23"/>
        <v>16367.553029638333</v>
      </c>
      <c r="AT31" s="19">
        <v>2900.41356095477</v>
      </c>
      <c r="AU31" s="19">
        <v>2651.54359080141</v>
      </c>
      <c r="AV31" s="19">
        <v>2608.95324003339</v>
      </c>
      <c r="AW31" s="11">
        <f t="shared" si="6"/>
        <v>0.9141950053248834</v>
      </c>
      <c r="AX31" s="11"/>
      <c r="AY31" s="9">
        <f>95+55</f>
        <v>150</v>
      </c>
      <c r="AZ31" s="10">
        <f t="shared" si="24"/>
        <v>16387.702506453268</v>
      </c>
      <c r="BA31" s="19">
        <v>2493.33797345234</v>
      </c>
      <c r="BB31" s="19">
        <v>2458.15537596799</v>
      </c>
      <c r="BC31" s="19">
        <v>2279.397121917</v>
      </c>
      <c r="BD31" s="11">
        <f t="shared" si="7"/>
        <v>0.9858893588198012</v>
      </c>
      <c r="BE31" s="11"/>
      <c r="BF31" s="9">
        <f>59+96</f>
        <v>155</v>
      </c>
      <c r="BG31" s="10">
        <f t="shared" si="25"/>
        <v>16091.451318981355</v>
      </c>
      <c r="BH31" s="19">
        <v>2493.33797345234</v>
      </c>
      <c r="BI31" s="19">
        <v>2494.17495444211</v>
      </c>
      <c r="BJ31" s="19">
        <v>2458.15537596799</v>
      </c>
      <c r="BK31" s="11">
        <f t="shared" si="8"/>
        <v>1.000335686938025</v>
      </c>
      <c r="BL31" s="11"/>
      <c r="BM31" s="9">
        <f>104+64</f>
        <v>168</v>
      </c>
      <c r="BN31" s="10">
        <f t="shared" si="26"/>
        <v>16794.41243103726</v>
      </c>
      <c r="BO31" s="19">
        <v>2645.99131876575</v>
      </c>
      <c r="BP31" s="19">
        <v>2821.46128841426</v>
      </c>
      <c r="BQ31" s="19">
        <v>2646.87954348959</v>
      </c>
      <c r="BR31" s="11">
        <f t="shared" si="9"/>
        <v>1.066315398846569</v>
      </c>
      <c r="BT31" s="9">
        <f>95+61</f>
        <v>156</v>
      </c>
      <c r="BU31" s="10">
        <f t="shared" si="27"/>
        <v>15982.93572725859</v>
      </c>
      <c r="BV31" s="19">
        <v>2493.33797345234</v>
      </c>
      <c r="BW31" s="19">
        <v>2493.33797345234</v>
      </c>
      <c r="BX31" s="19">
        <v>2658.68467562113</v>
      </c>
      <c r="BY31" s="11">
        <f t="shared" si="10"/>
        <v>1</v>
      </c>
      <c r="BZ31" s="11"/>
      <c r="CA31" s="9">
        <f>71+52</f>
        <v>123</v>
      </c>
      <c r="CB31" s="10">
        <f t="shared" si="28"/>
        <v>17375.177515347317</v>
      </c>
      <c r="CC31" s="19">
        <v>2035.37793751212</v>
      </c>
      <c r="CD31" s="19">
        <v>2137.14683438772</v>
      </c>
      <c r="CE31" s="19">
        <v>2035.37793751212</v>
      </c>
      <c r="CF31" s="11">
        <f t="shared" si="11"/>
        <v>1.049999999999997</v>
      </c>
      <c r="CG31" s="11"/>
      <c r="CH31" s="9">
        <f>74+57</f>
        <v>131</v>
      </c>
      <c r="CI31" s="10">
        <f t="shared" si="29"/>
        <v>18260.369860535724</v>
      </c>
      <c r="CJ31" s="19">
        <v>2086.26238594992</v>
      </c>
      <c r="CK31" s="19">
        <v>2392.10845173018</v>
      </c>
      <c r="CL31" s="19">
        <v>2190.57550524742</v>
      </c>
      <c r="CM31" s="11">
        <f t="shared" si="12"/>
        <v>1.146600000000001</v>
      </c>
      <c r="CN31" s="11"/>
      <c r="CO31" s="9">
        <f>64+46</f>
        <v>110</v>
      </c>
      <c r="CP31" s="10">
        <f t="shared" si="30"/>
        <v>22774.887984222183</v>
      </c>
      <c r="CQ31" s="19">
        <v>1984.49348907431</v>
      </c>
      <c r="CR31" s="19">
        <v>2505.23767826444</v>
      </c>
      <c r="CS31" s="19">
        <v>2275.42023457261</v>
      </c>
      <c r="CT31" s="11">
        <f t="shared" si="13"/>
        <v>1.2624066000000016</v>
      </c>
      <c r="CU31" s="11"/>
      <c r="CV31" s="9">
        <f>69+48</f>
        <v>117</v>
      </c>
      <c r="CW31" s="10">
        <f t="shared" si="31"/>
        <v>21069.691242839403</v>
      </c>
      <c r="CX31" s="19">
        <v>2086.26238594992</v>
      </c>
      <c r="CY31" s="19">
        <v>2465.15387541221</v>
      </c>
      <c r="CZ31" s="19">
        <v>2633.71140535493</v>
      </c>
      <c r="DA31" s="11">
        <f t="shared" si="14"/>
        <v>1.1816125775999995</v>
      </c>
      <c r="DB31" s="11"/>
      <c r="DC31" s="9">
        <f>43+48</f>
        <v>91</v>
      </c>
      <c r="DD31" s="10">
        <f t="shared" si="32"/>
        <v>20396.488912885277</v>
      </c>
      <c r="DE31" s="19">
        <v>1526.53345313409</v>
      </c>
      <c r="DF31" s="19">
        <v>1856.08049107256</v>
      </c>
      <c r="DG31" s="19">
        <v>1803.7711283504</v>
      </c>
      <c r="DH31" s="11">
        <f t="shared" si="15"/>
        <v>1.2158793423503984</v>
      </c>
      <c r="DI31" s="11"/>
      <c r="DJ31" s="9"/>
      <c r="DK31" s="10" t="e">
        <f t="shared" si="33"/>
        <v>#DIV/0!</v>
      </c>
      <c r="DL31" s="19"/>
      <c r="DM31" s="19"/>
      <c r="DN31" s="19"/>
      <c r="DO31" s="11" t="e">
        <f t="shared" si="16"/>
        <v>#DIV/0!</v>
      </c>
    </row>
    <row r="32" spans="1:119" ht="12">
      <c r="A32" s="1" t="s">
        <v>40</v>
      </c>
      <c r="B32" s="9">
        <v>170</v>
      </c>
      <c r="C32" s="10">
        <f t="shared" si="17"/>
        <v>12270.408326014352</v>
      </c>
      <c r="D32" s="19">
        <v>2011.99110593427</v>
      </c>
      <c r="E32" s="19">
        <v>2085.96941542244</v>
      </c>
      <c r="F32" s="19">
        <v>1985.7240773155</v>
      </c>
      <c r="G32" s="11">
        <f t="shared" si="0"/>
        <v>1.0367687060196114</v>
      </c>
      <c r="H32" s="11"/>
      <c r="I32" s="9">
        <v>178</v>
      </c>
      <c r="J32" s="10">
        <f t="shared" si="18"/>
        <v>10955</v>
      </c>
      <c r="K32" s="19">
        <v>2137.74055005516</v>
      </c>
      <c r="L32" s="19">
        <v>1949.99</v>
      </c>
      <c r="M32" s="19">
        <v>2216.34250388634</v>
      </c>
      <c r="N32" s="11">
        <f t="shared" si="1"/>
        <v>0.9121733691909828</v>
      </c>
      <c r="O32" s="11"/>
      <c r="P32" s="9">
        <v>185</v>
      </c>
      <c r="Q32" s="10">
        <f t="shared" si="19"/>
        <v>12316.432432432432</v>
      </c>
      <c r="R32" s="19">
        <v>2053.9075873079</v>
      </c>
      <c r="S32" s="19">
        <v>2278.54</v>
      </c>
      <c r="T32" s="19">
        <v>1873.51980392157</v>
      </c>
      <c r="U32" s="11">
        <f t="shared" si="2"/>
        <v>1.1093683153420404</v>
      </c>
      <c r="V32" s="11"/>
      <c r="W32" s="9">
        <v>182</v>
      </c>
      <c r="X32" s="10">
        <f t="shared" si="20"/>
        <v>14555.384615384615</v>
      </c>
      <c r="Y32" s="19">
        <v>1970.07462456064</v>
      </c>
      <c r="Z32" s="19">
        <v>2649.08</v>
      </c>
      <c r="AA32" s="19">
        <v>2185.53836734694</v>
      </c>
      <c r="AB32" s="11">
        <f t="shared" si="3"/>
        <v>1.3446597235324473</v>
      </c>
      <c r="AC32" s="11"/>
      <c r="AD32" s="9">
        <v>181</v>
      </c>
      <c r="AE32" s="10">
        <f t="shared" si="21"/>
        <v>11622.81074808884</v>
      </c>
      <c r="AF32" s="19">
        <v>2263.48999417605</v>
      </c>
      <c r="AG32" s="19">
        <v>2103.72874540408</v>
      </c>
      <c r="AH32" s="19">
        <v>3043.62382978724</v>
      </c>
      <c r="AI32" s="11">
        <f t="shared" si="4"/>
        <v>0.9294181776005042</v>
      </c>
      <c r="AJ32" s="11"/>
      <c r="AK32" s="9">
        <v>173</v>
      </c>
      <c r="AL32" s="10">
        <f t="shared" si="22"/>
        <v>13973.26308161607</v>
      </c>
      <c r="AM32" s="19">
        <v>2137.74055005516</v>
      </c>
      <c r="AN32" s="19">
        <v>2417.37451311958</v>
      </c>
      <c r="AO32" s="19">
        <v>1986.85492621496</v>
      </c>
      <c r="AP32" s="11">
        <f t="shared" si="5"/>
        <v>1.1308081858002856</v>
      </c>
      <c r="AQ32" s="11"/>
      <c r="AR32" s="9">
        <v>170</v>
      </c>
      <c r="AS32" s="10">
        <f t="shared" si="23"/>
        <v>12493.440055772355</v>
      </c>
      <c r="AT32" s="19">
        <v>2095.82406868153</v>
      </c>
      <c r="AU32" s="19">
        <v>2123.8848094813</v>
      </c>
      <c r="AV32" s="19">
        <v>2369.97501286233</v>
      </c>
      <c r="AW32" s="11">
        <f t="shared" si="6"/>
        <v>1.013388881833685</v>
      </c>
      <c r="AX32" s="11"/>
      <c r="AY32" s="9">
        <v>156</v>
      </c>
      <c r="AZ32" s="10">
        <f t="shared" si="24"/>
        <v>11902.44297825282</v>
      </c>
      <c r="BA32" s="19">
        <v>1928.15814318701</v>
      </c>
      <c r="BB32" s="19">
        <v>1856.78110460744</v>
      </c>
      <c r="BC32" s="19">
        <v>1953.9740247228</v>
      </c>
      <c r="BD32" s="11">
        <f t="shared" si="7"/>
        <v>0.9629817508321219</v>
      </c>
      <c r="BE32" s="11"/>
      <c r="BF32" s="9">
        <v>147</v>
      </c>
      <c r="BG32" s="10">
        <f t="shared" si="25"/>
        <v>11438.553099762654</v>
      </c>
      <c r="BH32" s="19">
        <v>1802.40869906612</v>
      </c>
      <c r="BI32" s="19">
        <v>1681.46730566511</v>
      </c>
      <c r="BJ32" s="19">
        <v>1735.68668474174</v>
      </c>
      <c r="BK32" s="11">
        <f t="shared" si="8"/>
        <v>0.9329001277769724</v>
      </c>
      <c r="BL32" s="11"/>
      <c r="BM32" s="9">
        <v>142</v>
      </c>
      <c r="BN32" s="10">
        <f t="shared" si="26"/>
        <v>14648.533219771762</v>
      </c>
      <c r="BO32" s="19">
        <v>1718.57573631886</v>
      </c>
      <c r="BP32" s="19">
        <v>2080.09171720759</v>
      </c>
      <c r="BQ32" s="19">
        <v>1603.25952400627</v>
      </c>
      <c r="BR32" s="11">
        <f t="shared" si="9"/>
        <v>1.2103578988395862</v>
      </c>
      <c r="BT32" s="9">
        <v>153</v>
      </c>
      <c r="BU32" s="10">
        <f t="shared" si="27"/>
        <v>11506.485082957452</v>
      </c>
      <c r="BV32" s="19">
        <v>1760.49221769249</v>
      </c>
      <c r="BW32" s="19">
        <v>1760.49221769249</v>
      </c>
      <c r="BX32" s="19">
        <v>2130.82566152972</v>
      </c>
      <c r="BY32" s="11">
        <f t="shared" si="10"/>
        <v>1</v>
      </c>
      <c r="BZ32" s="11"/>
      <c r="CA32" s="9">
        <v>145</v>
      </c>
      <c r="CB32" s="10">
        <f t="shared" si="28"/>
        <v>13379.740854462896</v>
      </c>
      <c r="CC32" s="19">
        <v>1760.49221769249</v>
      </c>
      <c r="CD32" s="19">
        <v>1940.06242389712</v>
      </c>
      <c r="CE32" s="19">
        <v>1760.49221769249</v>
      </c>
      <c r="CF32" s="11">
        <f t="shared" si="11"/>
        <v>1.1019999999999979</v>
      </c>
      <c r="CG32" s="11"/>
      <c r="CH32" s="9">
        <v>140</v>
      </c>
      <c r="CI32" s="10">
        <f t="shared" si="29"/>
        <v>14785.717245255357</v>
      </c>
      <c r="CJ32" s="19">
        <v>1718.57573631886</v>
      </c>
      <c r="CK32" s="19">
        <v>2070.00041433575</v>
      </c>
      <c r="CL32" s="19">
        <v>1893.87046142338</v>
      </c>
      <c r="CM32" s="11">
        <f t="shared" si="12"/>
        <v>1.204485999999995</v>
      </c>
      <c r="CN32" s="11"/>
      <c r="CO32" s="9">
        <v>147</v>
      </c>
      <c r="CP32" s="10">
        <f t="shared" si="30"/>
        <v>16978.33092455177</v>
      </c>
      <c r="CQ32" s="19">
        <v>1760.49221769249</v>
      </c>
      <c r="CR32" s="19">
        <v>2495.81464590911</v>
      </c>
      <c r="CS32" s="19">
        <v>2120.48822931955</v>
      </c>
      <c r="CT32" s="11">
        <f t="shared" si="13"/>
        <v>1.4176800219999954</v>
      </c>
      <c r="CU32" s="11"/>
      <c r="CV32" s="9">
        <v>142</v>
      </c>
      <c r="CW32" s="10">
        <f t="shared" si="31"/>
        <v>15684.629934385212</v>
      </c>
      <c r="CX32" s="19">
        <v>1676.65925494522</v>
      </c>
      <c r="CY32" s="19">
        <v>2227.2174506827</v>
      </c>
      <c r="CZ32" s="19">
        <v>2376.96632943725</v>
      </c>
      <c r="DA32" s="11">
        <f t="shared" si="14"/>
        <v>1.328366180614002</v>
      </c>
      <c r="DB32" s="11"/>
      <c r="DC32" s="9">
        <v>143</v>
      </c>
      <c r="DD32" s="10">
        <f t="shared" si="32"/>
        <v>16260.244884704474</v>
      </c>
      <c r="DE32" s="19">
        <v>1676.65925494522</v>
      </c>
      <c r="DF32" s="19">
        <v>2325.21501851274</v>
      </c>
      <c r="DG32" s="19">
        <v>2227.2174506827</v>
      </c>
      <c r="DH32" s="11">
        <f t="shared" si="15"/>
        <v>1.3868142925610185</v>
      </c>
      <c r="DI32" s="11"/>
      <c r="DJ32" s="9"/>
      <c r="DK32" s="10" t="e">
        <f t="shared" si="33"/>
        <v>#DIV/0!</v>
      </c>
      <c r="DL32" s="19"/>
      <c r="DM32" s="19"/>
      <c r="DN32" s="19"/>
      <c r="DO32" s="11" t="e">
        <f t="shared" si="16"/>
        <v>#DIV/0!</v>
      </c>
    </row>
    <row r="33" spans="1:119" ht="12">
      <c r="A33" s="1" t="s">
        <v>41</v>
      </c>
      <c r="B33" s="9">
        <v>390.5</v>
      </c>
      <c r="C33" s="10">
        <f t="shared" si="17"/>
        <v>15058.587075628424</v>
      </c>
      <c r="D33" s="19">
        <v>6045.15877474672</v>
      </c>
      <c r="E33" s="19">
        <v>5880.3782530329</v>
      </c>
      <c r="F33" s="19">
        <v>5496.47862470971</v>
      </c>
      <c r="G33" s="11">
        <f t="shared" si="0"/>
        <v>0.972741737999971</v>
      </c>
      <c r="H33" s="11"/>
      <c r="I33" s="9">
        <f>323+68.5</f>
        <v>391.5</v>
      </c>
      <c r="J33" s="10">
        <f t="shared" si="18"/>
        <v>13605.159642401022</v>
      </c>
      <c r="K33" s="19">
        <v>5289.51392790338</v>
      </c>
      <c r="L33" s="19">
        <v>5326.42</v>
      </c>
      <c r="M33" s="19">
        <v>5145.33097140379</v>
      </c>
      <c r="N33" s="11">
        <f t="shared" si="1"/>
        <v>1.0069772142770874</v>
      </c>
      <c r="O33" s="11"/>
      <c r="P33" s="9">
        <v>431.05</v>
      </c>
      <c r="Q33" s="10">
        <f t="shared" si="19"/>
        <v>18483.58659088273</v>
      </c>
      <c r="R33" s="19">
        <v>7440.19541507288</v>
      </c>
      <c r="S33" s="19">
        <v>7967.35</v>
      </c>
      <c r="T33" s="19">
        <v>7492.10725274725</v>
      </c>
      <c r="U33" s="11">
        <f t="shared" si="2"/>
        <v>1.0708522499098845</v>
      </c>
      <c r="V33" s="11"/>
      <c r="W33" s="9">
        <v>331.85</v>
      </c>
      <c r="X33" s="10">
        <f t="shared" si="20"/>
        <v>20451.07729395811</v>
      </c>
      <c r="Y33" s="19">
        <v>5987.03224806646</v>
      </c>
      <c r="Z33" s="19">
        <v>6786.69</v>
      </c>
      <c r="AA33" s="19">
        <v>6411.226953125</v>
      </c>
      <c r="AB33" s="11">
        <f t="shared" si="3"/>
        <v>1.133564964877514</v>
      </c>
      <c r="AC33" s="11"/>
      <c r="AD33" s="9">
        <v>398.65</v>
      </c>
      <c r="AE33" s="10">
        <f t="shared" si="21"/>
        <v>16205.221868501518</v>
      </c>
      <c r="AF33" s="19">
        <v>7440.19541507288</v>
      </c>
      <c r="AG33" s="19">
        <v>6460.21169787813</v>
      </c>
      <c r="AH33" s="19">
        <v>8433.94485436893</v>
      </c>
      <c r="AI33" s="11">
        <f t="shared" si="4"/>
        <v>0.8682852179917978</v>
      </c>
      <c r="AJ33" s="11"/>
      <c r="AK33" s="9">
        <v>395</v>
      </c>
      <c r="AL33" s="10">
        <f t="shared" si="22"/>
        <v>20844.853110854303</v>
      </c>
      <c r="AM33" s="19">
        <v>7265.81583503211</v>
      </c>
      <c r="AN33" s="19">
        <v>8233.71697878745</v>
      </c>
      <c r="AO33" s="19">
        <v>6308.80048620911</v>
      </c>
      <c r="AP33" s="11">
        <f t="shared" si="5"/>
        <v>1.133213002604416</v>
      </c>
      <c r="AQ33" s="11"/>
      <c r="AR33" s="9">
        <v>372</v>
      </c>
      <c r="AS33" s="10">
        <f t="shared" si="23"/>
        <v>22744.421631077366</v>
      </c>
      <c r="AT33" s="19">
        <v>7149.5627816716</v>
      </c>
      <c r="AU33" s="19">
        <v>8460.92484676078</v>
      </c>
      <c r="AV33" s="19">
        <v>8101.97750712685</v>
      </c>
      <c r="AW33" s="11">
        <f t="shared" si="6"/>
        <v>1.183418497764779</v>
      </c>
      <c r="AX33" s="11"/>
      <c r="AY33" s="9">
        <v>340.2</v>
      </c>
      <c r="AZ33" s="10">
        <f t="shared" si="24"/>
        <v>20853.72866121764</v>
      </c>
      <c r="BA33" s="19">
        <v>6684.55056822954</v>
      </c>
      <c r="BB33" s="19">
        <v>7094.43849054624</v>
      </c>
      <c r="BC33" s="19">
        <v>7910.62079168691</v>
      </c>
      <c r="BD33" s="11">
        <f t="shared" si="7"/>
        <v>1.0613186957197727</v>
      </c>
      <c r="BE33" s="11"/>
      <c r="BF33" s="9">
        <v>322</v>
      </c>
      <c r="BG33" s="10">
        <f t="shared" si="25"/>
        <v>23021.782146634752</v>
      </c>
      <c r="BH33" s="19">
        <v>6393.91793482826</v>
      </c>
      <c r="BI33" s="19">
        <v>7413.01385121639</v>
      </c>
      <c r="BJ33" s="19">
        <v>6785.98464313119</v>
      </c>
      <c r="BK33" s="11">
        <f t="shared" si="8"/>
        <v>1.1593852043106498</v>
      </c>
      <c r="BL33" s="11"/>
      <c r="BM33" s="9">
        <v>308</v>
      </c>
      <c r="BN33" s="10">
        <f t="shared" si="26"/>
        <v>23080.265988358344</v>
      </c>
      <c r="BO33" s="19">
        <v>6103.28530142697</v>
      </c>
      <c r="BP33" s="19">
        <v>7108.72192441437</v>
      </c>
      <c r="BQ33" s="19">
        <v>7076.0586761611</v>
      </c>
      <c r="BR33" s="11">
        <f t="shared" si="9"/>
        <v>1.1647369528591962</v>
      </c>
      <c r="BT33" s="9">
        <v>278.2</v>
      </c>
      <c r="BU33" s="10">
        <f t="shared" si="27"/>
        <v>19431.225669532316</v>
      </c>
      <c r="BV33" s="19">
        <v>5405.76698126389</v>
      </c>
      <c r="BW33" s="19">
        <v>5405.76698126389</v>
      </c>
      <c r="BX33" s="19">
        <v>6296.29656162415</v>
      </c>
      <c r="BY33" s="11">
        <f t="shared" si="10"/>
        <v>1</v>
      </c>
      <c r="BZ33" s="11"/>
      <c r="CA33" s="9">
        <v>263.2</v>
      </c>
      <c r="CB33" s="10">
        <f t="shared" si="28"/>
        <v>20775.374687937423</v>
      </c>
      <c r="CC33" s="19">
        <v>5115.13434786261</v>
      </c>
      <c r="CD33" s="19">
        <v>5468.07861786513</v>
      </c>
      <c r="CE33" s="19">
        <v>5115.13434786261</v>
      </c>
      <c r="CF33" s="11">
        <f t="shared" si="11"/>
        <v>1.0689999999999997</v>
      </c>
      <c r="CG33" s="11"/>
      <c r="CH33" s="9">
        <v>205.2</v>
      </c>
      <c r="CI33" s="10">
        <f t="shared" si="29"/>
        <v>22208.315935352875</v>
      </c>
      <c r="CJ33" s="19">
        <v>4417.61602769953</v>
      </c>
      <c r="CK33" s="19">
        <v>4557.14642993441</v>
      </c>
      <c r="CL33" s="19">
        <v>4722.43153361079</v>
      </c>
      <c r="CM33" s="11">
        <f t="shared" si="12"/>
        <v>1.0315849999999978</v>
      </c>
      <c r="CN33" s="11"/>
      <c r="CO33" s="9">
        <f>191+16.4</f>
        <v>207.4</v>
      </c>
      <c r="CP33" s="10">
        <f t="shared" si="30"/>
        <v>24740.43873069947</v>
      </c>
      <c r="CQ33" s="19">
        <v>4824.50171446132</v>
      </c>
      <c r="CR33" s="19">
        <v>5131.16699274707</v>
      </c>
      <c r="CS33" s="19">
        <v>4976.88360111258</v>
      </c>
      <c r="CT33" s="11">
        <f t="shared" si="13"/>
        <v>1.0635641349999998</v>
      </c>
      <c r="CU33" s="11"/>
      <c r="CV33" s="9">
        <v>211.6</v>
      </c>
      <c r="CW33" s="10">
        <f t="shared" si="31"/>
        <v>24997.303841041256</v>
      </c>
      <c r="CX33" s="19">
        <v>5405.76698126389</v>
      </c>
      <c r="CY33" s="19">
        <v>5289.42949276433</v>
      </c>
      <c r="CZ33" s="19">
        <v>5749.37988343949</v>
      </c>
      <c r="DA33" s="11">
        <f t="shared" si="14"/>
        <v>0.9784790041999998</v>
      </c>
      <c r="DB33" s="11"/>
      <c r="DC33" s="9">
        <v>250.2</v>
      </c>
      <c r="DD33" s="10">
        <f t="shared" si="32"/>
        <v>27216.627313619545</v>
      </c>
      <c r="DE33" s="19">
        <v>6510.17098818877</v>
      </c>
      <c r="DF33" s="19">
        <v>6809.60015386761</v>
      </c>
      <c r="DG33" s="19">
        <v>6370.06562569468</v>
      </c>
      <c r="DH33" s="11">
        <f t="shared" si="15"/>
        <v>1.0459940554898</v>
      </c>
      <c r="DI33" s="11"/>
      <c r="DJ33" s="9"/>
      <c r="DK33" s="10" t="e">
        <f t="shared" si="33"/>
        <v>#DIV/0!</v>
      </c>
      <c r="DL33" s="19"/>
      <c r="DM33" s="19"/>
      <c r="DN33" s="19"/>
      <c r="DO33" s="11" t="e">
        <f t="shared" si="16"/>
        <v>#DIV/0!</v>
      </c>
    </row>
    <row r="34" spans="1:119" ht="12">
      <c r="A34" s="1" t="s">
        <v>101</v>
      </c>
      <c r="B34" s="9">
        <v>1954.3</v>
      </c>
      <c r="C34" s="10">
        <f t="shared" si="17"/>
        <v>15458.559468422758</v>
      </c>
      <c r="D34" s="19">
        <v>38323.9152650176</v>
      </c>
      <c r="E34" s="19">
        <v>30210.6627691386</v>
      </c>
      <c r="F34" s="19">
        <v>26096.6531871416</v>
      </c>
      <c r="G34" s="11">
        <f t="shared" si="0"/>
        <v>0.7882979220736133</v>
      </c>
      <c r="H34" s="11"/>
      <c r="I34" s="9">
        <v>1880.8</v>
      </c>
      <c r="J34" s="10">
        <f t="shared" si="18"/>
        <v>14385.724159931944</v>
      </c>
      <c r="K34" s="19">
        <v>32309.5781978798</v>
      </c>
      <c r="L34" s="19">
        <v>27056.67</v>
      </c>
      <c r="M34" s="19">
        <v>25469.5733564636</v>
      </c>
      <c r="N34" s="11">
        <f t="shared" si="1"/>
        <v>0.8374194746304516</v>
      </c>
      <c r="O34" s="11"/>
      <c r="P34" s="9">
        <v>1740</v>
      </c>
      <c r="Q34" s="10">
        <f t="shared" si="19"/>
        <v>15730.068965517241</v>
      </c>
      <c r="R34" s="19">
        <v>32239.6440459364</v>
      </c>
      <c r="S34" s="19">
        <v>27370.32</v>
      </c>
      <c r="T34" s="19">
        <v>26998.1057792208</v>
      </c>
      <c r="U34" s="11">
        <f t="shared" si="2"/>
        <v>0.8489647082021631</v>
      </c>
      <c r="V34" s="11"/>
      <c r="W34" s="9">
        <v>1609.6</v>
      </c>
      <c r="X34" s="10">
        <f t="shared" si="20"/>
        <v>19879.255715705767</v>
      </c>
      <c r="Y34" s="19">
        <v>32379.5123498233</v>
      </c>
      <c r="Z34" s="19">
        <v>31997.65</v>
      </c>
      <c r="AA34" s="19">
        <v>27489.0632537961</v>
      </c>
      <c r="AB34" s="11">
        <f t="shared" si="3"/>
        <v>0.9882066676700465</v>
      </c>
      <c r="AC34" s="11"/>
      <c r="AD34" s="9">
        <v>1710</v>
      </c>
      <c r="AE34" s="10">
        <f t="shared" si="21"/>
        <v>18139.291761775323</v>
      </c>
      <c r="AF34" s="19">
        <v>37484.7054416961</v>
      </c>
      <c r="AG34" s="19">
        <v>31018.1889126358</v>
      </c>
      <c r="AH34" s="19">
        <v>37042.6358531318</v>
      </c>
      <c r="AI34" s="11">
        <f t="shared" si="4"/>
        <v>0.8274891998519677</v>
      </c>
      <c r="AJ34" s="11"/>
      <c r="AK34" s="9">
        <v>1635</v>
      </c>
      <c r="AL34" s="10">
        <f t="shared" si="22"/>
        <v>18706.52276010275</v>
      </c>
      <c r="AM34" s="19">
        <v>35246.8125795053</v>
      </c>
      <c r="AN34" s="19">
        <v>30585.164712768</v>
      </c>
      <c r="AO34" s="19">
        <v>29166.3567387471</v>
      </c>
      <c r="AP34" s="11">
        <f t="shared" si="5"/>
        <v>0.8677427113097917</v>
      </c>
      <c r="AQ34" s="11"/>
      <c r="AR34" s="9">
        <v>1581.8</v>
      </c>
      <c r="AS34" s="10">
        <f t="shared" si="23"/>
        <v>20209.798963206475</v>
      </c>
      <c r="AT34" s="19">
        <v>34197.8003003534</v>
      </c>
      <c r="AU34" s="19">
        <v>31967.86</v>
      </c>
      <c r="AV34" s="19">
        <v>29674.8919534594</v>
      </c>
      <c r="AW34" s="11">
        <f t="shared" si="6"/>
        <v>0.9347928732032991</v>
      </c>
      <c r="AX34" s="11"/>
      <c r="AY34" s="9">
        <v>1552.5</v>
      </c>
      <c r="AZ34" s="10">
        <f t="shared" si="24"/>
        <v>21162.47342995169</v>
      </c>
      <c r="BA34" s="19">
        <v>33778.1953886926</v>
      </c>
      <c r="BB34" s="19">
        <v>32854.74</v>
      </c>
      <c r="BC34" s="19">
        <v>31575.6163190184</v>
      </c>
      <c r="BD34" s="11">
        <f t="shared" si="7"/>
        <v>0.972661198205937</v>
      </c>
      <c r="BE34" s="11"/>
      <c r="BF34" s="9">
        <v>1517</v>
      </c>
      <c r="BG34" s="10">
        <f t="shared" si="25"/>
        <v>21143.843111404087</v>
      </c>
      <c r="BH34" s="19">
        <v>32729.1831095406</v>
      </c>
      <c r="BI34" s="19">
        <v>32075.21</v>
      </c>
      <c r="BJ34" s="19">
        <v>31834.4064596273</v>
      </c>
      <c r="BK34" s="11">
        <f t="shared" si="8"/>
        <v>0.980018654686497</v>
      </c>
      <c r="BL34" s="11"/>
      <c r="BM34" s="9">
        <v>1704.3</v>
      </c>
      <c r="BN34" s="10">
        <f t="shared" si="26"/>
        <v>24217.66120988089</v>
      </c>
      <c r="BO34" s="19">
        <v>40491.873975265</v>
      </c>
      <c r="BP34" s="19">
        <v>41274.16</v>
      </c>
      <c r="BQ34" s="19">
        <v>39682.7918589744</v>
      </c>
      <c r="BR34" s="11">
        <f t="shared" si="9"/>
        <v>1.0193195806450666</v>
      </c>
      <c r="BT34" s="9">
        <v>1691</v>
      </c>
      <c r="BU34" s="10">
        <f t="shared" si="27"/>
        <v>23407.882909520995</v>
      </c>
      <c r="BV34" s="19">
        <v>39582.73</v>
      </c>
      <c r="BW34" s="19">
        <v>39582.73</v>
      </c>
      <c r="BX34" s="19">
        <v>40347.4517443869</v>
      </c>
      <c r="BY34" s="11">
        <f t="shared" si="10"/>
        <v>1</v>
      </c>
      <c r="BZ34" s="11"/>
      <c r="CA34" s="9">
        <v>1625.65</v>
      </c>
      <c r="CB34" s="10">
        <f t="shared" si="28"/>
        <v>22736.720696336848</v>
      </c>
      <c r="CC34" s="19">
        <v>37764.44204947</v>
      </c>
      <c r="CD34" s="19">
        <v>36961.95</v>
      </c>
      <c r="CE34" s="19">
        <v>37764.44204947</v>
      </c>
      <c r="CF34" s="11">
        <f t="shared" si="11"/>
        <v>0.9787500620711205</v>
      </c>
      <c r="CG34" s="11"/>
      <c r="CH34" s="9">
        <v>1603.75</v>
      </c>
      <c r="CI34" s="10">
        <f t="shared" si="29"/>
        <v>22160.187061574434</v>
      </c>
      <c r="CJ34" s="19">
        <v>37764.44204947</v>
      </c>
      <c r="CK34" s="19">
        <v>35539.4</v>
      </c>
      <c r="CL34" s="19">
        <v>36961.95</v>
      </c>
      <c r="CM34" s="11">
        <f t="shared" si="12"/>
        <v>0.9410810294362278</v>
      </c>
      <c r="CN34" s="11"/>
      <c r="CO34" s="9">
        <f>1479+120.9</f>
        <v>1599.9</v>
      </c>
      <c r="CP34" s="10">
        <f t="shared" si="30"/>
        <v>22615.157197324832</v>
      </c>
      <c r="CQ34" s="19">
        <v>36785.3639222615</v>
      </c>
      <c r="CR34" s="19">
        <v>36181.99</v>
      </c>
      <c r="CS34" s="19">
        <v>34618.0081481482</v>
      </c>
      <c r="CT34" s="11">
        <f t="shared" si="13"/>
        <v>0.9835974458880816</v>
      </c>
      <c r="CU34" s="11"/>
      <c r="CV34" s="9">
        <v>1410.9</v>
      </c>
      <c r="CW34" s="10">
        <f t="shared" si="31"/>
        <v>22419.251939170455</v>
      </c>
      <c r="CX34" s="19">
        <v>33638.3270848057</v>
      </c>
      <c r="CY34" s="19">
        <v>31631.3225609756</v>
      </c>
      <c r="CZ34" s="19">
        <v>33086.5726045627</v>
      </c>
      <c r="DA34" s="11">
        <f t="shared" si="14"/>
        <v>0.9403357807072202</v>
      </c>
      <c r="DB34" s="11"/>
      <c r="DC34" s="9">
        <v>1394.5</v>
      </c>
      <c r="DD34" s="10">
        <f t="shared" si="32"/>
        <v>26392.025815704554</v>
      </c>
      <c r="DE34" s="19">
        <v>33848.1295406361</v>
      </c>
      <c r="DF34" s="19">
        <v>36803.68</v>
      </c>
      <c r="DG34" s="19">
        <v>31828.6073170732</v>
      </c>
      <c r="DH34" s="11">
        <f t="shared" si="15"/>
        <v>1.087317984759413</v>
      </c>
      <c r="DI34" s="11"/>
      <c r="DJ34" s="9"/>
      <c r="DK34" s="10" t="e">
        <f t="shared" si="33"/>
        <v>#DIV/0!</v>
      </c>
      <c r="DL34" s="19"/>
      <c r="DM34" s="19"/>
      <c r="DN34" s="19"/>
      <c r="DO34" s="11" t="e">
        <f t="shared" si="16"/>
        <v>#DIV/0!</v>
      </c>
    </row>
    <row r="35" spans="1:119" ht="12">
      <c r="A35" s="1" t="s">
        <v>42</v>
      </c>
      <c r="B35" s="9">
        <v>809.2</v>
      </c>
      <c r="C35" s="10">
        <f t="shared" si="17"/>
        <v>9519.860487912481</v>
      </c>
      <c r="D35" s="19">
        <v>7794.648769528501</v>
      </c>
      <c r="E35" s="19">
        <v>7703.47110681878</v>
      </c>
      <c r="F35" s="19">
        <v>6921.09849587888</v>
      </c>
      <c r="G35" s="11">
        <f t="shared" si="0"/>
        <v>0.9883025309535227</v>
      </c>
      <c r="H35" s="11"/>
      <c r="I35" s="9">
        <v>812.7</v>
      </c>
      <c r="J35" s="10">
        <f t="shared" si="18"/>
        <v>12521.606989048849</v>
      </c>
      <c r="K35" s="19">
        <v>9983.55698562897</v>
      </c>
      <c r="L35" s="19">
        <v>10176.31</v>
      </c>
      <c r="M35" s="19">
        <v>9866.77463681584</v>
      </c>
      <c r="N35" s="11">
        <f t="shared" si="1"/>
        <v>1.019307048043948</v>
      </c>
      <c r="O35" s="11"/>
      <c r="P35" s="9">
        <v>807.35</v>
      </c>
      <c r="Q35" s="10">
        <f t="shared" si="19"/>
        <v>16921.087508515513</v>
      </c>
      <c r="R35" s="19">
        <v>11371.6451226683</v>
      </c>
      <c r="S35" s="19">
        <v>13661.24</v>
      </c>
      <c r="T35" s="19">
        <v>11591.1980213904</v>
      </c>
      <c r="U35" s="11">
        <f t="shared" si="2"/>
        <v>1.2013424489274298</v>
      </c>
      <c r="V35" s="11"/>
      <c r="W35" s="9">
        <v>738.65</v>
      </c>
      <c r="X35" s="10">
        <f t="shared" si="20"/>
        <v>11660.745955459284</v>
      </c>
      <c r="Y35" s="19">
        <v>7153.9927062796</v>
      </c>
      <c r="Z35" s="19">
        <v>8613.21</v>
      </c>
      <c r="AA35" s="19">
        <v>8594.3951173709</v>
      </c>
      <c r="AB35" s="11">
        <f t="shared" si="3"/>
        <v>1.2039724324068062</v>
      </c>
      <c r="AC35" s="11"/>
      <c r="AD35" s="9">
        <v>793.65</v>
      </c>
      <c r="AE35" s="10">
        <f t="shared" si="21"/>
        <v>10662.599811276545</v>
      </c>
      <c r="AF35" s="19">
        <v>8275.14081696521</v>
      </c>
      <c r="AG35" s="19">
        <v>8462.37234021963</v>
      </c>
      <c r="AH35" s="19">
        <v>9963.04141791045</v>
      </c>
      <c r="AI35" s="11">
        <f t="shared" si="4"/>
        <v>1.0226257809257542</v>
      </c>
      <c r="AJ35" s="11"/>
      <c r="AK35" s="9">
        <v>807.15</v>
      </c>
      <c r="AL35" s="10">
        <f t="shared" si="22"/>
        <v>13225.803498032088</v>
      </c>
      <c r="AM35" s="19">
        <v>8221.75281169446</v>
      </c>
      <c r="AN35" s="19">
        <v>10675.2072934366</v>
      </c>
      <c r="AO35" s="19">
        <v>8407.77638963756</v>
      </c>
      <c r="AP35" s="11">
        <f t="shared" si="5"/>
        <v>1.2984101490198532</v>
      </c>
      <c r="AQ35" s="11"/>
      <c r="AR35" s="9">
        <v>904.65</v>
      </c>
      <c r="AS35" s="10">
        <f t="shared" si="23"/>
        <v>13113.368173775385</v>
      </c>
      <c r="AT35" s="19">
        <v>9716.61695927527</v>
      </c>
      <c r="AU35" s="19">
        <v>11863.0085184059</v>
      </c>
      <c r="AV35" s="19">
        <v>12616.1540740614</v>
      </c>
      <c r="AW35" s="11">
        <f t="shared" si="6"/>
        <v>1.220899060663468</v>
      </c>
      <c r="AX35" s="11"/>
      <c r="AY35" s="9">
        <v>957.2</v>
      </c>
      <c r="AZ35" s="10">
        <f t="shared" si="24"/>
        <v>9764.171048060394</v>
      </c>
      <c r="BA35" s="19">
        <v>8595.46884858966</v>
      </c>
      <c r="BB35" s="19">
        <v>9346.26452720341</v>
      </c>
      <c r="BC35" s="19">
        <v>10494.1998432052</v>
      </c>
      <c r="BD35" s="11">
        <f t="shared" si="7"/>
        <v>1.0873478447585718</v>
      </c>
      <c r="BE35" s="11"/>
      <c r="BF35" s="9">
        <v>901</v>
      </c>
      <c r="BG35" s="10">
        <f t="shared" si="25"/>
        <v>11366.434729020088</v>
      </c>
      <c r="BH35" s="19">
        <v>9236.12491183858</v>
      </c>
      <c r="BI35" s="19">
        <v>10241.1576908471</v>
      </c>
      <c r="BJ35" s="19">
        <v>10042.8805168086</v>
      </c>
      <c r="BK35" s="11">
        <f t="shared" si="8"/>
        <v>1.1088154164870918</v>
      </c>
      <c r="BL35" s="11"/>
      <c r="BM35" s="9">
        <v>964.2</v>
      </c>
      <c r="BN35" s="10">
        <f t="shared" si="26"/>
        <v>13000.040610656917</v>
      </c>
      <c r="BO35" s="19">
        <v>10730.9890594194</v>
      </c>
      <c r="BP35" s="19">
        <v>12534.6391567954</v>
      </c>
      <c r="BQ35" s="19">
        <v>11898.6861032386</v>
      </c>
      <c r="BR35" s="11">
        <f t="shared" si="9"/>
        <v>1.168078644697974</v>
      </c>
      <c r="BT35" s="9">
        <v>909.2</v>
      </c>
      <c r="BU35" s="10">
        <f t="shared" si="27"/>
        <v>13388.105149284534</v>
      </c>
      <c r="BV35" s="19">
        <v>12172.4652017295</v>
      </c>
      <c r="BW35" s="19">
        <v>12172.4652017295</v>
      </c>
      <c r="BX35" s="19">
        <v>14218.3966554694</v>
      </c>
      <c r="BY35" s="11">
        <f t="shared" si="10"/>
        <v>1</v>
      </c>
      <c r="BZ35" s="11"/>
      <c r="CA35" s="9">
        <v>896.8</v>
      </c>
      <c r="CB35" s="10">
        <f t="shared" si="28"/>
        <v>10971.985182230532</v>
      </c>
      <c r="CC35" s="19">
        <v>8809.02086967264</v>
      </c>
      <c r="CD35" s="19">
        <v>9839.67631142434</v>
      </c>
      <c r="CE35" s="19">
        <v>8809.02086967264</v>
      </c>
      <c r="CF35" s="11">
        <f t="shared" si="11"/>
        <v>1.1170000000000002</v>
      </c>
      <c r="CG35" s="11"/>
      <c r="CH35" s="9">
        <v>756.6</v>
      </c>
      <c r="CI35" s="10">
        <f t="shared" si="29"/>
        <v>11643.920421396497</v>
      </c>
      <c r="CJ35" s="19">
        <v>9075.96089602635</v>
      </c>
      <c r="CK35" s="19">
        <v>8809.79019082859</v>
      </c>
      <c r="CL35" s="19">
        <v>10137.8483208614</v>
      </c>
      <c r="CM35" s="11">
        <f t="shared" si="12"/>
        <v>0.9706730000000005</v>
      </c>
      <c r="CN35" s="11"/>
      <c r="CO35" s="9">
        <f>743+8.4</f>
        <v>751.4</v>
      </c>
      <c r="CP35" s="10">
        <f t="shared" si="30"/>
        <v>10020.72426033467</v>
      </c>
      <c r="CQ35" s="19">
        <v>7687.87275898703</v>
      </c>
      <c r="CR35" s="19">
        <v>7529.57220921547</v>
      </c>
      <c r="CS35" s="19">
        <v>7462.41051458422</v>
      </c>
      <c r="CT35" s="11">
        <f t="shared" si="13"/>
        <v>0.9794090569999994</v>
      </c>
      <c r="CU35" s="11"/>
      <c r="CV35" s="9">
        <v>768.4</v>
      </c>
      <c r="CW35" s="10">
        <f t="shared" si="31"/>
        <v>8872.202200798854</v>
      </c>
      <c r="CX35" s="19">
        <v>8488.69283804818</v>
      </c>
      <c r="CY35" s="19">
        <v>6817.40017109384</v>
      </c>
      <c r="CZ35" s="19">
        <v>8313.90264767542</v>
      </c>
      <c r="DA35" s="11">
        <f t="shared" si="14"/>
        <v>0.8031154267399992</v>
      </c>
      <c r="DB35" s="11"/>
      <c r="DC35" s="9">
        <v>772.4</v>
      </c>
      <c r="DD35" s="10">
        <f t="shared" si="32"/>
        <v>11360.834820292994</v>
      </c>
      <c r="DE35" s="19">
        <v>9236.12491183858</v>
      </c>
      <c r="DF35" s="19">
        <v>8775.10881519431</v>
      </c>
      <c r="DG35" s="19">
        <v>7417.67439999519</v>
      </c>
      <c r="DH35" s="11">
        <f t="shared" si="15"/>
        <v>0.9500855498334204</v>
      </c>
      <c r="DI35" s="11"/>
      <c r="DJ35" s="9"/>
      <c r="DK35" s="10" t="e">
        <f t="shared" si="33"/>
        <v>#DIV/0!</v>
      </c>
      <c r="DL35" s="19"/>
      <c r="DM35" s="19"/>
      <c r="DN35" s="19"/>
      <c r="DO35" s="11" t="e">
        <f t="shared" si="16"/>
        <v>#DIV/0!</v>
      </c>
    </row>
    <row r="36" spans="1:119" ht="12">
      <c r="A36" s="1" t="s">
        <v>43</v>
      </c>
      <c r="B36" s="9">
        <v>139.9</v>
      </c>
      <c r="C36" s="10">
        <f t="shared" si="17"/>
        <v>40611.45351596454</v>
      </c>
      <c r="D36" s="19">
        <v>4449.36333333332</v>
      </c>
      <c r="E36" s="19">
        <v>5681.54234688344</v>
      </c>
      <c r="F36" s="19">
        <v>5379.72367540457</v>
      </c>
      <c r="G36" s="11">
        <f t="shared" si="0"/>
        <v>1.2769337815860073</v>
      </c>
      <c r="H36" s="11"/>
      <c r="I36" s="9">
        <v>145.9</v>
      </c>
      <c r="J36" s="10">
        <f t="shared" si="18"/>
        <v>36053.73543522961</v>
      </c>
      <c r="K36" s="19">
        <v>4276.0115151515</v>
      </c>
      <c r="L36" s="19">
        <v>5260.24</v>
      </c>
      <c r="M36" s="19">
        <v>5460.18355414772</v>
      </c>
      <c r="N36" s="11">
        <f t="shared" si="1"/>
        <v>1.230174423375852</v>
      </c>
      <c r="O36" s="11"/>
      <c r="P36" s="9">
        <v>138.1</v>
      </c>
      <c r="Q36" s="10">
        <f t="shared" si="19"/>
        <v>44035.48153511948</v>
      </c>
      <c r="R36" s="19">
        <v>4102.65969696969</v>
      </c>
      <c r="S36" s="19">
        <v>6081.3</v>
      </c>
      <c r="T36" s="19">
        <v>5046.98702702703</v>
      </c>
      <c r="U36" s="11">
        <f t="shared" si="2"/>
        <v>1.4822823361371587</v>
      </c>
      <c r="V36" s="11"/>
      <c r="W36" s="9">
        <v>127.9</v>
      </c>
      <c r="X36" s="10">
        <f t="shared" si="20"/>
        <v>46525.332290852224</v>
      </c>
      <c r="Y36" s="19">
        <v>3929.30787878788</v>
      </c>
      <c r="Z36" s="19">
        <v>5950.59</v>
      </c>
      <c r="AA36" s="19">
        <v>5824.34366197184</v>
      </c>
      <c r="AB36" s="11">
        <f t="shared" si="3"/>
        <v>1.5144117446545444</v>
      </c>
      <c r="AC36" s="11"/>
      <c r="AD36" s="9">
        <v>125.1</v>
      </c>
      <c r="AE36" s="10">
        <f t="shared" si="21"/>
        <v>47081.18795273262</v>
      </c>
      <c r="AF36" s="19">
        <v>4044.87575757576</v>
      </c>
      <c r="AG36" s="19">
        <v>5889.85661288685</v>
      </c>
      <c r="AH36" s="19">
        <v>6125.60735294118</v>
      </c>
      <c r="AI36" s="11">
        <f t="shared" si="4"/>
        <v>1.4561279420895867</v>
      </c>
      <c r="AJ36" s="11"/>
      <c r="AK36" s="9">
        <v>123.3</v>
      </c>
      <c r="AL36" s="10">
        <f t="shared" si="22"/>
        <v>44567.3940037545</v>
      </c>
      <c r="AM36" s="19">
        <v>3871.52393939394</v>
      </c>
      <c r="AN36" s="19">
        <v>5495.15968066293</v>
      </c>
      <c r="AO36" s="19">
        <v>5637.43418662027</v>
      </c>
      <c r="AP36" s="11">
        <f t="shared" si="5"/>
        <v>1.4193789749684873</v>
      </c>
      <c r="AQ36" s="11"/>
      <c r="AR36" s="9">
        <v>130.75</v>
      </c>
      <c r="AS36" s="10">
        <f t="shared" si="23"/>
        <v>30871.816443594646</v>
      </c>
      <c r="AT36" s="19">
        <v>3293.68454545455</v>
      </c>
      <c r="AU36" s="19">
        <v>4036.49</v>
      </c>
      <c r="AV36" s="19">
        <v>4674.98659399682</v>
      </c>
      <c r="AW36" s="11">
        <f t="shared" si="6"/>
        <v>1.225524164289066</v>
      </c>
      <c r="AX36" s="11"/>
      <c r="AY36" s="9">
        <v>133.58</v>
      </c>
      <c r="AZ36" s="10">
        <f t="shared" si="24"/>
        <v>30178.095523281925</v>
      </c>
      <c r="BA36" s="19">
        <v>3235.90060606061</v>
      </c>
      <c r="BB36" s="19">
        <v>4031.19</v>
      </c>
      <c r="BC36" s="19">
        <v>3965.67438596491</v>
      </c>
      <c r="BD36" s="11">
        <f t="shared" si="7"/>
        <v>1.2457706495835719</v>
      </c>
      <c r="BE36" s="11"/>
      <c r="BF36" s="9">
        <v>130</v>
      </c>
      <c r="BG36" s="10">
        <f t="shared" si="25"/>
        <v>29764.076923076922</v>
      </c>
      <c r="BH36" s="19">
        <v>3178.11666666667</v>
      </c>
      <c r="BI36" s="19">
        <v>3869.33</v>
      </c>
      <c r="BJ36" s="19">
        <v>3959.20446428571</v>
      </c>
      <c r="BK36" s="11">
        <f t="shared" si="8"/>
        <v>1.2174914912920112</v>
      </c>
      <c r="BL36" s="11"/>
      <c r="BM36" s="9">
        <v>134.07</v>
      </c>
      <c r="BN36" s="10">
        <f t="shared" si="26"/>
        <v>28344.894458118895</v>
      </c>
      <c r="BO36" s="19">
        <v>3293.68454545455</v>
      </c>
      <c r="BP36" s="19">
        <v>3800.2</v>
      </c>
      <c r="BQ36" s="19">
        <v>4010.03290909091</v>
      </c>
      <c r="BR36" s="11">
        <f t="shared" si="9"/>
        <v>1.1537838392096373</v>
      </c>
      <c r="BT36" s="9">
        <v>154.15</v>
      </c>
      <c r="BU36" s="10">
        <f t="shared" si="27"/>
        <v>24740.44761595848</v>
      </c>
      <c r="BV36" s="19">
        <v>3813.74</v>
      </c>
      <c r="BW36" s="19">
        <v>3813.74</v>
      </c>
      <c r="BX36" s="19">
        <v>4400.23157894737</v>
      </c>
      <c r="BY36" s="11">
        <f t="shared" si="10"/>
        <v>1</v>
      </c>
      <c r="BZ36" s="11"/>
      <c r="CA36" s="9">
        <v>166.26</v>
      </c>
      <c r="CB36" s="10">
        <f t="shared" si="28"/>
        <v>22682.665704318537</v>
      </c>
      <c r="CC36" s="19">
        <v>3871.52393939394</v>
      </c>
      <c r="CD36" s="19">
        <v>3771.22</v>
      </c>
      <c r="CE36" s="19">
        <v>3871.52393939394</v>
      </c>
      <c r="CF36" s="11">
        <f t="shared" si="11"/>
        <v>0.97409187158232</v>
      </c>
      <c r="CG36" s="11"/>
      <c r="CH36" s="9">
        <v>142.56</v>
      </c>
      <c r="CI36" s="10">
        <f t="shared" si="29"/>
        <v>26096.52076318743</v>
      </c>
      <c r="CJ36" s="19">
        <v>3351.46848484848</v>
      </c>
      <c r="CK36" s="19">
        <v>3720.32</v>
      </c>
      <c r="CL36" s="19">
        <v>3264.63820895522</v>
      </c>
      <c r="CM36" s="11">
        <f t="shared" si="12"/>
        <v>1.1100566861419245</v>
      </c>
      <c r="CN36" s="11"/>
      <c r="CO36" s="9">
        <f>115+29.9</f>
        <v>144.9</v>
      </c>
      <c r="CP36" s="10">
        <f t="shared" si="30"/>
        <v>23927.74327122153</v>
      </c>
      <c r="CQ36" s="19">
        <v>3467.03636363636</v>
      </c>
      <c r="CR36" s="19">
        <v>3467.13</v>
      </c>
      <c r="CS36" s="19">
        <v>3848.60689655172</v>
      </c>
      <c r="CT36" s="11">
        <f t="shared" si="13"/>
        <v>1.0000270076093294</v>
      </c>
      <c r="CU36" s="11"/>
      <c r="CV36" s="9">
        <v>145.1</v>
      </c>
      <c r="CW36" s="10">
        <f t="shared" si="31"/>
        <v>21904.135079255688</v>
      </c>
      <c r="CX36" s="19">
        <v>3467.03636363636</v>
      </c>
      <c r="CY36" s="19">
        <v>3178.29</v>
      </c>
      <c r="CZ36" s="19">
        <v>3467.13</v>
      </c>
      <c r="DA36" s="11">
        <f t="shared" si="14"/>
        <v>0.9167166613350684</v>
      </c>
      <c r="DB36" s="11"/>
      <c r="DC36" s="9">
        <v>154</v>
      </c>
      <c r="DD36" s="10">
        <f t="shared" si="32"/>
        <v>30197.33766233766</v>
      </c>
      <c r="DE36" s="19">
        <v>4218.22757575758</v>
      </c>
      <c r="DF36" s="19">
        <v>4650.39</v>
      </c>
      <c r="DG36" s="19">
        <v>3866.9195</v>
      </c>
      <c r="DH36" s="11">
        <f t="shared" si="15"/>
        <v>1.1024511874907095</v>
      </c>
      <c r="DI36" s="11"/>
      <c r="DJ36" s="9"/>
      <c r="DK36" s="10" t="e">
        <f t="shared" si="33"/>
        <v>#DIV/0!</v>
      </c>
      <c r="DL36" s="19"/>
      <c r="DM36" s="19"/>
      <c r="DN36" s="19"/>
      <c r="DO36" s="11" t="e">
        <f t="shared" si="16"/>
        <v>#DIV/0!</v>
      </c>
    </row>
    <row r="37" spans="1:119" ht="12">
      <c r="A37" s="1" t="s">
        <v>44</v>
      </c>
      <c r="B37" s="9">
        <v>144.3</v>
      </c>
      <c r="C37" s="10">
        <f t="shared" si="17"/>
        <v>23066.976539374496</v>
      </c>
      <c r="D37" s="19">
        <v>4894.11999999999</v>
      </c>
      <c r="E37" s="19">
        <v>3328.56471463174</v>
      </c>
      <c r="F37" s="19">
        <v>3293.37334152778</v>
      </c>
      <c r="G37" s="11">
        <f t="shared" si="0"/>
        <v>0.6801150594247274</v>
      </c>
      <c r="H37" s="11"/>
      <c r="I37" s="9">
        <v>143.9</v>
      </c>
      <c r="J37" s="10">
        <f t="shared" si="18"/>
        <v>22077.692842251563</v>
      </c>
      <c r="K37" s="19">
        <v>4794.23999999999</v>
      </c>
      <c r="L37" s="19">
        <v>3176.98</v>
      </c>
      <c r="M37" s="19">
        <v>3260.6348224964</v>
      </c>
      <c r="N37" s="11">
        <f t="shared" si="1"/>
        <v>0.6626660325724216</v>
      </c>
      <c r="O37" s="11"/>
      <c r="P37" s="9">
        <v>117.9</v>
      </c>
      <c r="Q37" s="10">
        <f t="shared" si="19"/>
        <v>26669.29601357082</v>
      </c>
      <c r="R37" s="19">
        <v>3695.56</v>
      </c>
      <c r="S37" s="19">
        <v>3144.31</v>
      </c>
      <c r="T37" s="19">
        <v>2448.92208333334</v>
      </c>
      <c r="U37" s="11">
        <f t="shared" si="2"/>
        <v>0.8508345149314313</v>
      </c>
      <c r="V37" s="11"/>
      <c r="W37" s="9">
        <v>111.4</v>
      </c>
      <c r="X37" s="10">
        <f t="shared" si="20"/>
        <v>29950.987432675043</v>
      </c>
      <c r="Y37" s="19">
        <v>3895.32</v>
      </c>
      <c r="Z37" s="19">
        <v>3336.54</v>
      </c>
      <c r="AA37" s="19">
        <v>3314.2727027027</v>
      </c>
      <c r="AB37" s="11">
        <f t="shared" si="3"/>
        <v>0.8565509380487354</v>
      </c>
      <c r="AC37" s="11"/>
      <c r="AD37" s="9">
        <v>103.9</v>
      </c>
      <c r="AE37" s="10">
        <f t="shared" si="21"/>
        <v>30152.67454992223</v>
      </c>
      <c r="AF37" s="19">
        <v>3895.32</v>
      </c>
      <c r="AG37" s="19">
        <v>3132.86288573692</v>
      </c>
      <c r="AH37" s="19">
        <v>3336.54</v>
      </c>
      <c r="AI37" s="11">
        <f t="shared" si="4"/>
        <v>0.8042632917801156</v>
      </c>
      <c r="AJ37" s="11"/>
      <c r="AK37" s="9">
        <v>92.1</v>
      </c>
      <c r="AL37" s="10">
        <f t="shared" si="22"/>
        <v>29353.20676204028</v>
      </c>
      <c r="AM37" s="19">
        <v>3495.8</v>
      </c>
      <c r="AN37" s="19">
        <v>2703.43034278391</v>
      </c>
      <c r="AO37" s="19">
        <v>2811.54361540493</v>
      </c>
      <c r="AP37" s="11">
        <f t="shared" si="5"/>
        <v>0.7733366733748812</v>
      </c>
      <c r="AQ37" s="11"/>
      <c r="AR37" s="9">
        <v>96.7</v>
      </c>
      <c r="AS37" s="10">
        <f t="shared" si="23"/>
        <v>31017.166494312307</v>
      </c>
      <c r="AT37" s="19">
        <v>3795.44</v>
      </c>
      <c r="AU37" s="19">
        <v>2999.36</v>
      </c>
      <c r="AV37" s="19">
        <v>2935.15294359396</v>
      </c>
      <c r="AW37" s="11">
        <f t="shared" si="6"/>
        <v>0.7902535674388214</v>
      </c>
      <c r="AX37" s="11"/>
      <c r="AY37" s="9">
        <v>87.43</v>
      </c>
      <c r="AZ37" s="10">
        <f t="shared" si="24"/>
        <v>36177.742193755</v>
      </c>
      <c r="BA37" s="19">
        <v>3395.92</v>
      </c>
      <c r="BB37" s="19">
        <v>3163.02</v>
      </c>
      <c r="BC37" s="19">
        <v>2683.63789473684</v>
      </c>
      <c r="BD37" s="11">
        <f t="shared" si="7"/>
        <v>0.9314177012414898</v>
      </c>
      <c r="BE37" s="11"/>
      <c r="BF37" s="9">
        <v>79</v>
      </c>
      <c r="BG37" s="10">
        <f t="shared" si="25"/>
        <v>35932.91139240506</v>
      </c>
      <c r="BH37" s="19">
        <v>3196.16</v>
      </c>
      <c r="BI37" s="19">
        <v>2838.7</v>
      </c>
      <c r="BJ37" s="19">
        <v>2976.96</v>
      </c>
      <c r="BK37" s="11">
        <f t="shared" si="8"/>
        <v>0.8881595414497396</v>
      </c>
      <c r="BL37" s="11"/>
      <c r="BM37" s="9">
        <v>72.5</v>
      </c>
      <c r="BN37" s="10">
        <f t="shared" si="26"/>
        <v>35745.379310344826</v>
      </c>
      <c r="BO37" s="19">
        <v>2796.64</v>
      </c>
      <c r="BP37" s="19">
        <v>2591.54</v>
      </c>
      <c r="BQ37" s="19">
        <v>2483.8625</v>
      </c>
      <c r="BR37" s="11">
        <f t="shared" si="9"/>
        <v>0.9266619943932719</v>
      </c>
      <c r="BT37" s="9">
        <v>68.84</v>
      </c>
      <c r="BU37" s="10">
        <f t="shared" si="27"/>
        <v>37723.4166182452</v>
      </c>
      <c r="BV37" s="19">
        <v>2596.88</v>
      </c>
      <c r="BW37" s="19">
        <v>2596.88</v>
      </c>
      <c r="BX37" s="19">
        <v>2406.43</v>
      </c>
      <c r="BY37" s="11">
        <f t="shared" si="10"/>
        <v>1</v>
      </c>
      <c r="BZ37" s="11"/>
      <c r="CA37" s="9">
        <v>69.85</v>
      </c>
      <c r="CB37" s="10">
        <f t="shared" si="28"/>
        <v>38723.979957050826</v>
      </c>
      <c r="CC37" s="19">
        <v>2696.76</v>
      </c>
      <c r="CD37" s="19">
        <v>2704.87</v>
      </c>
      <c r="CE37" s="19">
        <v>2696.76</v>
      </c>
      <c r="CF37" s="11">
        <f t="shared" si="11"/>
        <v>1.003007312478678</v>
      </c>
      <c r="CG37" s="11"/>
      <c r="CH37" s="9">
        <v>52</v>
      </c>
      <c r="CI37" s="10">
        <f t="shared" si="29"/>
        <v>26724.615384615383</v>
      </c>
      <c r="CJ37" s="19">
        <v>1598.08</v>
      </c>
      <c r="CK37" s="19">
        <v>1389.68</v>
      </c>
      <c r="CL37" s="19">
        <v>1602.88592592593</v>
      </c>
      <c r="CM37" s="11">
        <f t="shared" si="12"/>
        <v>0.8695935122146576</v>
      </c>
      <c r="CN37" s="11"/>
      <c r="CO37" s="9">
        <f>81.22+11.22</f>
        <v>92.44</v>
      </c>
      <c r="CP37" s="10">
        <f t="shared" si="30"/>
        <v>21931.198615318044</v>
      </c>
      <c r="CQ37" s="19">
        <v>2397.12</v>
      </c>
      <c r="CR37" s="19">
        <v>2027.32</v>
      </c>
      <c r="CS37" s="19">
        <v>2084.52</v>
      </c>
      <c r="CT37" s="11">
        <f t="shared" si="13"/>
        <v>0.8457315445200908</v>
      </c>
      <c r="CU37" s="11"/>
      <c r="CV37" s="9">
        <v>90.52</v>
      </c>
      <c r="CW37" s="10">
        <f t="shared" si="31"/>
        <v>20988.28988068935</v>
      </c>
      <c r="CX37" s="19">
        <v>2497</v>
      </c>
      <c r="CY37" s="19">
        <v>1899.86</v>
      </c>
      <c r="CZ37" s="19">
        <v>2111.79166666667</v>
      </c>
      <c r="DA37" s="11">
        <f t="shared" si="14"/>
        <v>0.760857028434121</v>
      </c>
      <c r="DB37" s="11"/>
      <c r="DC37" s="9">
        <v>119.2</v>
      </c>
      <c r="DD37" s="10">
        <f t="shared" si="32"/>
        <v>24221.560402684565</v>
      </c>
      <c r="DE37" s="19">
        <v>3296.04</v>
      </c>
      <c r="DF37" s="19">
        <v>2887.21</v>
      </c>
      <c r="DG37" s="19">
        <v>2507.8152</v>
      </c>
      <c r="DH37" s="11">
        <f t="shared" si="15"/>
        <v>0.8759632771446949</v>
      </c>
      <c r="DI37" s="11"/>
      <c r="DJ37" s="9"/>
      <c r="DK37" s="10" t="e">
        <f t="shared" si="33"/>
        <v>#DIV/0!</v>
      </c>
      <c r="DL37" s="19"/>
      <c r="DM37" s="19"/>
      <c r="DN37" s="19"/>
      <c r="DO37" s="11" t="e">
        <f t="shared" si="16"/>
        <v>#DIV/0!</v>
      </c>
    </row>
    <row r="38" spans="1:119" ht="12">
      <c r="A38" s="1" t="s">
        <v>102</v>
      </c>
      <c r="B38" s="9">
        <v>29927.5</v>
      </c>
      <c r="C38" s="10">
        <f t="shared" si="17"/>
        <v>6069.954045133606</v>
      </c>
      <c r="D38" s="19">
        <v>149642.914178217</v>
      </c>
      <c r="E38" s="19">
        <v>181658.549685736</v>
      </c>
      <c r="F38" s="19">
        <v>172791.453413172</v>
      </c>
      <c r="G38" s="11">
        <f t="shared" si="0"/>
        <v>1.2139468860476081</v>
      </c>
      <c r="H38" s="11"/>
      <c r="I38" s="9">
        <v>29560.8</v>
      </c>
      <c r="J38" s="10">
        <f t="shared" si="18"/>
        <v>4595.900990500933</v>
      </c>
      <c r="K38" s="19">
        <v>125624.752316831</v>
      </c>
      <c r="L38" s="19">
        <v>135858.51</v>
      </c>
      <c r="M38" s="19">
        <v>152501.776885519</v>
      </c>
      <c r="N38" s="11">
        <f t="shared" si="1"/>
        <v>1.0814629083395846</v>
      </c>
      <c r="O38" s="11"/>
      <c r="P38" s="9">
        <v>30460</v>
      </c>
      <c r="Q38" s="10">
        <f t="shared" si="19"/>
        <v>4504.678594878529</v>
      </c>
      <c r="R38" s="19">
        <v>108555.864158416</v>
      </c>
      <c r="S38" s="19">
        <v>137212.51</v>
      </c>
      <c r="T38" s="19">
        <v>117399.140570077</v>
      </c>
      <c r="U38" s="11">
        <f t="shared" si="2"/>
        <v>1.2639806339689328</v>
      </c>
      <c r="V38" s="11"/>
      <c r="W38" s="9">
        <v>32135.5</v>
      </c>
      <c r="X38" s="10">
        <f t="shared" si="20"/>
        <v>5023.012245024973</v>
      </c>
      <c r="Y38" s="19">
        <v>122765.784316832</v>
      </c>
      <c r="Z38" s="19">
        <v>161417.01</v>
      </c>
      <c r="AA38" s="19">
        <v>155173.573890483</v>
      </c>
      <c r="AB38" s="11">
        <f t="shared" si="3"/>
        <v>1.3148371176729303</v>
      </c>
      <c r="AC38" s="11"/>
      <c r="AD38" s="9">
        <v>33894.3</v>
      </c>
      <c r="AE38" s="10">
        <f t="shared" si="21"/>
        <v>4645.751795487501</v>
      </c>
      <c r="AF38" s="19">
        <v>164610.036257426</v>
      </c>
      <c r="AG38" s="19">
        <v>157464.505081792</v>
      </c>
      <c r="AH38" s="19">
        <v>216435.385612751</v>
      </c>
      <c r="AI38" s="11">
        <f t="shared" si="4"/>
        <v>0.9565911572702687</v>
      </c>
      <c r="AJ38" s="11"/>
      <c r="AK38" s="9">
        <v>27250.7</v>
      </c>
      <c r="AL38" s="10">
        <f t="shared" si="22"/>
        <v>4308.38589810548</v>
      </c>
      <c r="AM38" s="19">
        <v>116439.256118812</v>
      </c>
      <c r="AN38" s="19">
        <v>117406.531593503</v>
      </c>
      <c r="AO38" s="19">
        <v>111384.762762383</v>
      </c>
      <c r="AP38" s="11">
        <f t="shared" si="5"/>
        <v>1.0083071251649358</v>
      </c>
      <c r="AQ38" s="11"/>
      <c r="AR38" s="9">
        <v>24096.2</v>
      </c>
      <c r="AS38" s="10">
        <f t="shared" si="23"/>
        <v>5209.853420871341</v>
      </c>
      <c r="AT38" s="19">
        <v>106751.317524752</v>
      </c>
      <c r="AU38" s="19">
        <v>125537.67</v>
      </c>
      <c r="AV38" s="19">
        <v>107638.114080953</v>
      </c>
      <c r="AW38" s="11">
        <f t="shared" si="6"/>
        <v>1.1759823945113566</v>
      </c>
      <c r="AX38" s="11"/>
      <c r="AY38" s="9">
        <v>22936.7</v>
      </c>
      <c r="AZ38" s="10">
        <f t="shared" si="24"/>
        <v>5570.648349588214</v>
      </c>
      <c r="BA38" s="19">
        <v>105763.982833267</v>
      </c>
      <c r="BB38" s="19">
        <v>127772.29</v>
      </c>
      <c r="BC38" s="19">
        <v>124376.581785323</v>
      </c>
      <c r="BD38" s="11">
        <f t="shared" si="7"/>
        <v>1.208088865199302</v>
      </c>
      <c r="BE38" s="11"/>
      <c r="BF38" s="9">
        <v>23761.55</v>
      </c>
      <c r="BG38" s="10">
        <f t="shared" si="25"/>
        <v>6010.75855741734</v>
      </c>
      <c r="BH38" s="19">
        <v>105619.052970297</v>
      </c>
      <c r="BI38" s="19">
        <v>142824.94</v>
      </c>
      <c r="BJ38" s="19">
        <v>127597.201846311</v>
      </c>
      <c r="BK38" s="11">
        <f t="shared" si="8"/>
        <v>1.3522649179610267</v>
      </c>
      <c r="BL38" s="11"/>
      <c r="BM38" s="9">
        <v>27326.65</v>
      </c>
      <c r="BN38" s="10">
        <f t="shared" si="26"/>
        <v>6284.808053676539</v>
      </c>
      <c r="BO38" s="19">
        <v>141851.518712871</v>
      </c>
      <c r="BP38" s="19">
        <v>171742.75</v>
      </c>
      <c r="BQ38" s="19">
        <v>191820.832314908</v>
      </c>
      <c r="BR38" s="11">
        <f t="shared" si="9"/>
        <v>1.2107219687061186</v>
      </c>
      <c r="BT38" s="9">
        <v>26365.93</v>
      </c>
      <c r="BU38" s="10">
        <f t="shared" si="27"/>
        <v>4472.909925801972</v>
      </c>
      <c r="BV38" s="19">
        <v>117932.43</v>
      </c>
      <c r="BW38" s="19">
        <v>117932.43</v>
      </c>
      <c r="BX38" s="19">
        <v>142783.383823896</v>
      </c>
      <c r="BY38" s="11">
        <f t="shared" si="10"/>
        <v>1</v>
      </c>
      <c r="BZ38" s="11"/>
      <c r="CA38" s="9">
        <v>25524.18</v>
      </c>
      <c r="CB38" s="10">
        <f t="shared" si="28"/>
        <v>6427.03898812812</v>
      </c>
      <c r="CC38" s="19">
        <v>126672.097029703</v>
      </c>
      <c r="CD38" s="19">
        <v>164044.9</v>
      </c>
      <c r="CE38" s="19">
        <v>126672.097029703</v>
      </c>
      <c r="CF38" s="11">
        <f t="shared" si="11"/>
        <v>1.2950357959380236</v>
      </c>
      <c r="CG38" s="11"/>
      <c r="CH38" s="9">
        <v>22870.56</v>
      </c>
      <c r="CI38" s="10">
        <f t="shared" si="29"/>
        <v>5883.733061193079</v>
      </c>
      <c r="CJ38" s="19">
        <v>111846.508019802</v>
      </c>
      <c r="CK38" s="19">
        <v>134564.27</v>
      </c>
      <c r="CL38" s="19">
        <v>144845.231536313</v>
      </c>
      <c r="CM38" s="11">
        <f t="shared" si="12"/>
        <v>1.2031155230718147</v>
      </c>
      <c r="CN38" s="11"/>
      <c r="CO38" s="9">
        <f>20098+388+92.48</f>
        <v>20578.48</v>
      </c>
      <c r="CP38" s="10">
        <f t="shared" si="30"/>
        <v>6853.985328362445</v>
      </c>
      <c r="CQ38" s="19">
        <v>100870.618495049</v>
      </c>
      <c r="CR38" s="19">
        <v>141044.6</v>
      </c>
      <c r="CS38" s="19">
        <v>121359.006933249</v>
      </c>
      <c r="CT38" s="11">
        <f t="shared" si="13"/>
        <v>1.3982723820308771</v>
      </c>
      <c r="CU38" s="11"/>
      <c r="CV38" s="9">
        <v>25016.03</v>
      </c>
      <c r="CW38" s="10"/>
      <c r="CX38" s="19">
        <v>117911.200039604</v>
      </c>
      <c r="CY38" s="19">
        <v>150689.82</v>
      </c>
      <c r="CZ38" s="19">
        <v>164871.974547495</v>
      </c>
      <c r="DA38" s="11">
        <f t="shared" si="14"/>
        <v>1.2779941171778961</v>
      </c>
      <c r="DB38" s="11"/>
      <c r="DC38" s="9">
        <v>26721.1</v>
      </c>
      <c r="DD38" s="10">
        <f t="shared" si="32"/>
        <v>5746.39704203794</v>
      </c>
      <c r="DE38" s="19">
        <v>129863.667742574</v>
      </c>
      <c r="DF38" s="19">
        <v>153550.05</v>
      </c>
      <c r="DG38" s="19">
        <v>165965.003410155</v>
      </c>
      <c r="DH38" s="11">
        <f t="shared" si="15"/>
        <v>1.1823942190234378</v>
      </c>
      <c r="DI38" s="11"/>
      <c r="DJ38" s="9"/>
      <c r="DK38" s="10" t="e">
        <f t="shared" si="33"/>
        <v>#DIV/0!</v>
      </c>
      <c r="DL38" s="19"/>
      <c r="DM38" s="19"/>
      <c r="DN38" s="19"/>
      <c r="DO38" s="11" t="e">
        <f t="shared" si="16"/>
        <v>#DIV/0!</v>
      </c>
    </row>
    <row r="39" spans="1:119" ht="12">
      <c r="A39" s="1" t="s">
        <v>45</v>
      </c>
      <c r="B39" s="9">
        <f>869+58.3</f>
        <v>927.3</v>
      </c>
      <c r="C39" s="10">
        <f t="shared" si="17"/>
        <v>15675.271675696755</v>
      </c>
      <c r="D39" s="19">
        <v>13982.4437917485</v>
      </c>
      <c r="E39" s="19">
        <v>14535.6794248736</v>
      </c>
      <c r="F39" s="19">
        <v>13886.2348742686</v>
      </c>
      <c r="G39" s="11">
        <f t="shared" si="0"/>
        <v>1.0395664478516684</v>
      </c>
      <c r="H39" s="11"/>
      <c r="I39" s="9">
        <v>922</v>
      </c>
      <c r="J39" s="10">
        <f t="shared" si="18"/>
        <v>14049.47939262473</v>
      </c>
      <c r="K39" s="19">
        <v>12929.3727111984</v>
      </c>
      <c r="L39" s="19">
        <v>12953.62</v>
      </c>
      <c r="M39" s="19">
        <v>13440.9420623308</v>
      </c>
      <c r="N39" s="11">
        <f t="shared" si="1"/>
        <v>1.0018753646710639</v>
      </c>
      <c r="O39" s="11"/>
      <c r="P39" s="9">
        <v>1089.73</v>
      </c>
      <c r="Q39" s="10">
        <f t="shared" si="19"/>
        <v>15141.594706945756</v>
      </c>
      <c r="R39" s="19">
        <v>13163.3885068762</v>
      </c>
      <c r="S39" s="19">
        <v>16500.25</v>
      </c>
      <c r="T39" s="19">
        <v>13188.0746606335</v>
      </c>
      <c r="U39" s="11">
        <f t="shared" si="2"/>
        <v>1.253495632327551</v>
      </c>
      <c r="V39" s="11"/>
      <c r="W39" s="9">
        <v>1132.33</v>
      </c>
      <c r="X39" s="10">
        <f t="shared" si="20"/>
        <v>18113.959711391555</v>
      </c>
      <c r="Y39" s="19">
        <v>16673.6254420432</v>
      </c>
      <c r="Z39" s="19">
        <v>20510.98</v>
      </c>
      <c r="AA39" s="19">
        <v>20900.3166666667</v>
      </c>
      <c r="AB39" s="11">
        <f t="shared" si="3"/>
        <v>1.2301451817599762</v>
      </c>
      <c r="AC39" s="11"/>
      <c r="AD39" s="9">
        <v>1138.33</v>
      </c>
      <c r="AE39" s="10">
        <f t="shared" si="21"/>
        <v>15319.916647163212</v>
      </c>
      <c r="AF39" s="19">
        <v>16147.0899017682</v>
      </c>
      <c r="AG39" s="19">
        <v>17439.1207169653</v>
      </c>
      <c r="AH39" s="19">
        <v>19863.2648421053</v>
      </c>
      <c r="AI39" s="11">
        <f t="shared" si="4"/>
        <v>1.0800163263508933</v>
      </c>
      <c r="AJ39" s="11"/>
      <c r="AK39" s="9">
        <v>1128.23</v>
      </c>
      <c r="AL39" s="10">
        <f t="shared" si="22"/>
        <v>16420.820425955437</v>
      </c>
      <c r="AM39" s="19">
        <v>15796.0662082515</v>
      </c>
      <c r="AN39" s="19">
        <v>18526.4622291757</v>
      </c>
      <c r="AO39" s="19">
        <v>17060.0093970313</v>
      </c>
      <c r="AP39" s="11">
        <f t="shared" si="5"/>
        <v>1.172852910650495</v>
      </c>
      <c r="AQ39" s="11"/>
      <c r="AR39" s="9">
        <v>1188</v>
      </c>
      <c r="AS39" s="10">
        <f t="shared" si="23"/>
        <v>16447.853535353537</v>
      </c>
      <c r="AT39" s="19">
        <v>17200.1609823183</v>
      </c>
      <c r="AU39" s="19">
        <v>19540.05</v>
      </c>
      <c r="AV39" s="19">
        <v>20173.2588717691</v>
      </c>
      <c r="AW39" s="11">
        <f t="shared" si="6"/>
        <v>1.1360387859210792</v>
      </c>
      <c r="AX39" s="11"/>
      <c r="AY39" s="9">
        <v>1237.3</v>
      </c>
      <c r="AZ39" s="10">
        <f t="shared" si="24"/>
        <v>16507.31431342439</v>
      </c>
      <c r="BA39" s="19">
        <v>18662.7597053045</v>
      </c>
      <c r="BB39" s="19">
        <v>20424.5</v>
      </c>
      <c r="BC39" s="19">
        <v>21201.618877551</v>
      </c>
      <c r="BD39" s="11">
        <f t="shared" si="7"/>
        <v>1.094398702148791</v>
      </c>
      <c r="BE39" s="11"/>
      <c r="BF39" s="9">
        <v>1243</v>
      </c>
      <c r="BG39" s="10">
        <f t="shared" si="25"/>
        <v>15988.238133547868</v>
      </c>
      <c r="BH39" s="19">
        <v>19715.8307858546</v>
      </c>
      <c r="BI39" s="19">
        <v>19873.38</v>
      </c>
      <c r="BJ39" s="19">
        <v>21576.9796238245</v>
      </c>
      <c r="BK39" s="11">
        <f t="shared" si="8"/>
        <v>1.0079910005242303</v>
      </c>
      <c r="BL39" s="11"/>
      <c r="BM39" s="9">
        <v>1275.2</v>
      </c>
      <c r="BN39" s="10">
        <f t="shared" si="26"/>
        <v>17107.62233375157</v>
      </c>
      <c r="BO39" s="19">
        <v>22114.4926915521</v>
      </c>
      <c r="BP39" s="19">
        <v>21815.64</v>
      </c>
      <c r="BQ39" s="19">
        <v>22291.2096142433</v>
      </c>
      <c r="BR39" s="11">
        <f t="shared" si="9"/>
        <v>0.9864861158824474</v>
      </c>
      <c r="BT39" s="9">
        <v>1573.6</v>
      </c>
      <c r="BU39" s="10">
        <f t="shared" si="27"/>
        <v>18923.811642094563</v>
      </c>
      <c r="BV39" s="19">
        <v>29778.51</v>
      </c>
      <c r="BW39" s="19">
        <v>29778.51</v>
      </c>
      <c r="BX39" s="19">
        <v>29376.0866666667</v>
      </c>
      <c r="BY39" s="11">
        <f t="shared" si="10"/>
        <v>1</v>
      </c>
      <c r="BZ39" s="11"/>
      <c r="CA39" s="9">
        <v>1428.2</v>
      </c>
      <c r="CB39" s="10">
        <f t="shared" si="28"/>
        <v>16634.098865705084</v>
      </c>
      <c r="CC39" s="19">
        <v>25039.6901375246</v>
      </c>
      <c r="CD39" s="19">
        <v>23756.82</v>
      </c>
      <c r="CE39" s="19">
        <v>25039.6901375246</v>
      </c>
      <c r="CF39" s="11">
        <f t="shared" si="11"/>
        <v>0.9487665330330072</v>
      </c>
      <c r="CG39" s="11"/>
      <c r="CH39" s="9">
        <v>1674.9</v>
      </c>
      <c r="CI39" s="10">
        <f t="shared" si="29"/>
        <v>18963.932175055226</v>
      </c>
      <c r="CJ39" s="19">
        <v>29368.9823575639</v>
      </c>
      <c r="CK39" s="19">
        <v>31762.69</v>
      </c>
      <c r="CL39" s="19">
        <v>27864.3075700935</v>
      </c>
      <c r="CM39" s="11">
        <f t="shared" si="12"/>
        <v>1.081504616445098</v>
      </c>
      <c r="CN39" s="11"/>
      <c r="CO39" s="9">
        <f>1290+73.84</f>
        <v>1363.84</v>
      </c>
      <c r="CP39" s="10">
        <f t="shared" si="30"/>
        <v>16795.60652275927</v>
      </c>
      <c r="CQ39" s="19">
        <v>21295.4374066798</v>
      </c>
      <c r="CR39" s="19">
        <v>22906.52</v>
      </c>
      <c r="CS39" s="19">
        <v>23031.1138645418</v>
      </c>
      <c r="CT39" s="11">
        <f t="shared" si="13"/>
        <v>1.0756538859734737</v>
      </c>
      <c r="CU39" s="11"/>
      <c r="CV39" s="9">
        <v>1468.89</v>
      </c>
      <c r="CW39" s="10">
        <f t="shared" si="31"/>
        <v>16607.44148033508</v>
      </c>
      <c r="CX39" s="19">
        <v>23811.1072102161</v>
      </c>
      <c r="CY39" s="19">
        <v>24394.5047160494</v>
      </c>
      <c r="CZ39" s="19">
        <v>25612.51</v>
      </c>
      <c r="DA39" s="11">
        <f t="shared" si="14"/>
        <v>1.0245010658548037</v>
      </c>
      <c r="DB39" s="11"/>
      <c r="DC39" s="9">
        <v>1512.24</v>
      </c>
      <c r="DD39" s="10">
        <f t="shared" si="32"/>
        <v>18110.081733058243</v>
      </c>
      <c r="DE39" s="19">
        <v>24922.6822396857</v>
      </c>
      <c r="DF39" s="19">
        <v>27386.79</v>
      </c>
      <c r="DG39" s="19">
        <v>25533.3145185185</v>
      </c>
      <c r="DH39" s="11">
        <f t="shared" si="15"/>
        <v>1.0988700869600052</v>
      </c>
      <c r="DI39" s="11"/>
      <c r="DJ39" s="9"/>
      <c r="DK39" s="10" t="e">
        <f>DM39*1000/DJ39</f>
        <v>#DIV/0!</v>
      </c>
      <c r="DL39" s="19"/>
      <c r="DM39" s="19"/>
      <c r="DN39" s="19"/>
      <c r="DO39" s="11" t="e">
        <f aca="true" t="shared" si="34" ref="DO39:DO80">DM39/DL39</f>
        <v>#DIV/0!</v>
      </c>
    </row>
    <row r="40" spans="1:119" ht="12">
      <c r="A40" s="1" t="s">
        <v>46</v>
      </c>
      <c r="B40" s="9">
        <v>2187</v>
      </c>
      <c r="C40" s="10">
        <f t="shared" si="17"/>
        <v>5732.742424461088</v>
      </c>
      <c r="D40" s="19">
        <v>11264.9616282166</v>
      </c>
      <c r="E40" s="19">
        <v>12537.5076822964</v>
      </c>
      <c r="F40" s="19">
        <v>11893.0937687625</v>
      </c>
      <c r="G40" s="11">
        <f t="shared" si="0"/>
        <v>1.1129649701506583</v>
      </c>
      <c r="H40" s="11"/>
      <c r="I40" s="9">
        <f>1838+6</f>
        <v>1844</v>
      </c>
      <c r="J40" s="10">
        <f t="shared" si="18"/>
        <v>6735.753796095445</v>
      </c>
      <c r="K40" s="19">
        <v>9882.13699720802</v>
      </c>
      <c r="L40" s="19">
        <v>12420.73</v>
      </c>
      <c r="M40" s="19">
        <v>10998.4723081223</v>
      </c>
      <c r="N40" s="11">
        <f t="shared" si="1"/>
        <v>1.2568870481667278</v>
      </c>
      <c r="O40" s="11"/>
      <c r="P40" s="9">
        <v>2052</v>
      </c>
      <c r="Q40" s="10">
        <f t="shared" si="19"/>
        <v>6092.699805068226</v>
      </c>
      <c r="R40" s="19">
        <v>10545.4431210252</v>
      </c>
      <c r="S40" s="19">
        <v>12502.22</v>
      </c>
      <c r="T40" s="19">
        <v>13254.4308759955</v>
      </c>
      <c r="U40" s="11">
        <f t="shared" si="2"/>
        <v>1.1855566292016153</v>
      </c>
      <c r="V40" s="11"/>
      <c r="W40" s="9">
        <v>1737.2</v>
      </c>
      <c r="X40" s="10">
        <f t="shared" si="20"/>
        <v>6021.557679023716</v>
      </c>
      <c r="Y40" s="19">
        <v>8982.73886321872</v>
      </c>
      <c r="Z40" s="19">
        <v>10460.65</v>
      </c>
      <c r="AA40" s="19">
        <v>10649.5456076759</v>
      </c>
      <c r="AB40" s="11">
        <f t="shared" si="3"/>
        <v>1.1645278972577982</v>
      </c>
      <c r="AC40" s="11"/>
      <c r="AD40" s="9">
        <v>1798.2</v>
      </c>
      <c r="AE40" s="10">
        <f t="shared" si="21"/>
        <v>6043.32649123707</v>
      </c>
      <c r="AF40" s="19">
        <v>9477.40783691287</v>
      </c>
      <c r="AG40" s="19">
        <v>10867.1096965425</v>
      </c>
      <c r="AH40" s="19">
        <v>11036.7058197747</v>
      </c>
      <c r="AI40" s="11">
        <f t="shared" si="4"/>
        <v>1.1466331177832172</v>
      </c>
      <c r="AJ40" s="11"/>
      <c r="AK40" s="9">
        <v>1569.5</v>
      </c>
      <c r="AL40" s="10">
        <f t="shared" si="22"/>
        <v>4718.273043715285</v>
      </c>
      <c r="AM40" s="19">
        <v>7509.97441881115</v>
      </c>
      <c r="AN40" s="19">
        <v>7405.32954211114</v>
      </c>
      <c r="AO40" s="19">
        <v>8611.18538231367</v>
      </c>
      <c r="AP40" s="11">
        <f t="shared" si="5"/>
        <v>0.986065881071726</v>
      </c>
      <c r="AQ40" s="11"/>
      <c r="AR40" s="9">
        <v>1599.4</v>
      </c>
      <c r="AS40" s="10">
        <f t="shared" si="23"/>
        <v>5698.672582184788</v>
      </c>
      <c r="AT40" s="19">
        <v>8162.03806595344</v>
      </c>
      <c r="AU40" s="19">
        <v>9114.45692794635</v>
      </c>
      <c r="AV40" s="19">
        <v>8048.30725684534</v>
      </c>
      <c r="AW40" s="11">
        <f t="shared" si="6"/>
        <v>1.1166888532370076</v>
      </c>
      <c r="AX40" s="11"/>
      <c r="AY40" s="9">
        <v>1562.28</v>
      </c>
      <c r="AZ40" s="10">
        <f t="shared" si="24"/>
        <v>4757.913556849451</v>
      </c>
      <c r="BA40" s="19">
        <v>7689.85404560902</v>
      </c>
      <c r="BB40" s="19">
        <v>7433.19319159476</v>
      </c>
      <c r="BC40" s="19">
        <v>8587.17429575111</v>
      </c>
      <c r="BD40" s="11">
        <f t="shared" si="7"/>
        <v>0.9666234427218009</v>
      </c>
      <c r="BE40" s="11"/>
      <c r="BF40" s="9">
        <v>1492.29</v>
      </c>
      <c r="BG40" s="10">
        <f t="shared" si="25"/>
        <v>4202.078272969135</v>
      </c>
      <c r="BH40" s="19">
        <v>6329.51436795012</v>
      </c>
      <c r="BI40" s="19">
        <v>6270.71938596911</v>
      </c>
      <c r="BJ40" s="19">
        <v>6118.25696910504</v>
      </c>
      <c r="BK40" s="11">
        <f t="shared" si="8"/>
        <v>0.9907109805645244</v>
      </c>
      <c r="BL40" s="11"/>
      <c r="BM40" s="9">
        <v>1600.8</v>
      </c>
      <c r="BN40" s="10">
        <f t="shared" si="26"/>
        <v>4381.891150465654</v>
      </c>
      <c r="BO40" s="19">
        <v>8645.46456297272</v>
      </c>
      <c r="BP40" s="19">
        <v>7014.53135366542</v>
      </c>
      <c r="BQ40" s="19">
        <v>8565.15667461855</v>
      </c>
      <c r="BR40" s="11">
        <f t="shared" si="9"/>
        <v>0.8113538957417799</v>
      </c>
      <c r="BT40" s="9">
        <v>1696.25</v>
      </c>
      <c r="BU40" s="10">
        <f t="shared" si="27"/>
        <v>4341.236387347313</v>
      </c>
      <c r="BV40" s="19">
        <v>7363.82222203788</v>
      </c>
      <c r="BW40" s="19">
        <v>7363.82222203788</v>
      </c>
      <c r="BX40" s="19">
        <v>5974.66584740033</v>
      </c>
      <c r="BY40" s="11">
        <f t="shared" si="10"/>
        <v>1</v>
      </c>
      <c r="BZ40" s="11"/>
      <c r="CA40" s="9">
        <v>1735.6</v>
      </c>
      <c r="CB40" s="10">
        <f t="shared" si="28"/>
        <v>3803.3720928871285</v>
      </c>
      <c r="CC40" s="19">
        <v>7858.49119573203</v>
      </c>
      <c r="CD40" s="19">
        <v>6601.1326044149</v>
      </c>
      <c r="CE40" s="19">
        <v>7858.49119573203</v>
      </c>
      <c r="CF40" s="11">
        <f t="shared" si="11"/>
        <v>0.8399999999999993</v>
      </c>
      <c r="CG40" s="11"/>
      <c r="CH40" s="9">
        <v>1684.7</v>
      </c>
      <c r="CI40" s="10">
        <f t="shared" si="29"/>
        <v>5442.468076886253</v>
      </c>
      <c r="CJ40" s="19">
        <v>7802.27881235769</v>
      </c>
      <c r="CK40" s="19">
        <v>9168.92596913027</v>
      </c>
      <c r="CL40" s="19">
        <v>6553.91420238046</v>
      </c>
      <c r="CM40" s="11">
        <f t="shared" si="12"/>
        <v>1.1751600000000009</v>
      </c>
      <c r="CN40" s="11"/>
      <c r="CO40" s="9">
        <f>1456+31.5</f>
        <v>1487.5</v>
      </c>
      <c r="CP40" s="10">
        <f t="shared" si="30"/>
        <v>3916.5278331413847</v>
      </c>
      <c r="CQ40" s="19">
        <v>5846.08787093084</v>
      </c>
      <c r="CR40" s="19">
        <v>5825.83515179781</v>
      </c>
      <c r="CS40" s="19">
        <v>6870.08862240308</v>
      </c>
      <c r="CT40" s="11">
        <f t="shared" si="13"/>
        <v>0.9965356799999988</v>
      </c>
      <c r="CU40" s="11"/>
      <c r="CV40" s="9">
        <v>1314.6</v>
      </c>
      <c r="CW40" s="10">
        <f t="shared" si="31"/>
        <v>3795.9561185067478</v>
      </c>
      <c r="CX40" s="19">
        <v>5508.81357068483</v>
      </c>
      <c r="CY40" s="19">
        <v>4990.16391338897</v>
      </c>
      <c r="CZ40" s="19">
        <v>5489.72927765563</v>
      </c>
      <c r="DA40" s="11">
        <f t="shared" si="14"/>
        <v>0.9058509331199996</v>
      </c>
      <c r="DB40" s="11"/>
      <c r="DC40" s="9">
        <v>1185</v>
      </c>
      <c r="DD40" s="10">
        <f t="shared" si="32"/>
        <v>6038.609684124869</v>
      </c>
      <c r="DE40" s="19">
        <v>4879.23487689227</v>
      </c>
      <c r="DF40" s="19">
        <v>7155.75247568797</v>
      </c>
      <c r="DG40" s="19">
        <v>4419.85946614452</v>
      </c>
      <c r="DH40" s="11">
        <f t="shared" si="15"/>
        <v>1.4665726607212812</v>
      </c>
      <c r="DI40" s="11"/>
      <c r="DJ40" s="9"/>
      <c r="DK40" s="10" t="e">
        <f>DM40*1000/DJ40</f>
        <v>#DIV/0!</v>
      </c>
      <c r="DL40" s="19"/>
      <c r="DM40" s="19"/>
      <c r="DN40" s="19"/>
      <c r="DO40" s="11" t="e">
        <f t="shared" si="34"/>
        <v>#DIV/0!</v>
      </c>
    </row>
    <row r="41" spans="1:119" ht="12">
      <c r="A41" s="1" t="s">
        <v>47</v>
      </c>
      <c r="B41" s="9">
        <v>2086.1</v>
      </c>
      <c r="C41" s="10">
        <f t="shared" si="17"/>
        <v>7364.48079057332</v>
      </c>
      <c r="D41" s="19">
        <v>20638.3337078652</v>
      </c>
      <c r="E41" s="19">
        <v>15363.043377215</v>
      </c>
      <c r="F41" s="19">
        <v>14738.218931849</v>
      </c>
      <c r="G41" s="11">
        <f t="shared" si="0"/>
        <v>0.744393592752122</v>
      </c>
      <c r="H41" s="11"/>
      <c r="I41" s="9">
        <v>1901.1</v>
      </c>
      <c r="J41" s="10">
        <f t="shared" si="18"/>
        <v>8476.276892325495</v>
      </c>
      <c r="K41" s="19">
        <v>16972.7192134831</v>
      </c>
      <c r="L41" s="19">
        <v>16114.25</v>
      </c>
      <c r="M41" s="19">
        <v>12634.3834340977</v>
      </c>
      <c r="N41" s="11">
        <f t="shared" si="1"/>
        <v>0.9494206436408179</v>
      </c>
      <c r="O41" s="11"/>
      <c r="P41" s="9">
        <v>1954</v>
      </c>
      <c r="Q41" s="10">
        <f t="shared" si="19"/>
        <v>8727.267144319345</v>
      </c>
      <c r="R41" s="19">
        <v>14600.8510112359</v>
      </c>
      <c r="S41" s="19">
        <v>17053.08</v>
      </c>
      <c r="T41" s="19">
        <v>13862.3493647913</v>
      </c>
      <c r="U41" s="11">
        <f t="shared" si="2"/>
        <v>1.1679511000336227</v>
      </c>
      <c r="V41" s="11"/>
      <c r="W41" s="9">
        <v>1812.8</v>
      </c>
      <c r="X41" s="10">
        <f t="shared" si="20"/>
        <v>11188.410194174758</v>
      </c>
      <c r="Y41" s="19">
        <v>16603.0774157303</v>
      </c>
      <c r="Z41" s="19">
        <v>20282.35</v>
      </c>
      <c r="AA41" s="19">
        <v>19391.5825316456</v>
      </c>
      <c r="AB41" s="11">
        <f t="shared" si="3"/>
        <v>1.221601844775104</v>
      </c>
      <c r="AC41" s="11"/>
      <c r="AD41" s="9">
        <v>1868.5</v>
      </c>
      <c r="AE41" s="10">
        <f t="shared" si="21"/>
        <v>12079.888688533369</v>
      </c>
      <c r="AF41" s="19">
        <v>17557.9853932584</v>
      </c>
      <c r="AG41" s="19">
        <v>22571.2720145246</v>
      </c>
      <c r="AH41" s="19">
        <v>21448.8673469388</v>
      </c>
      <c r="AI41" s="11">
        <f t="shared" si="4"/>
        <v>1.2855274400211718</v>
      </c>
      <c r="AJ41" s="11"/>
      <c r="AK41" s="9">
        <v>1725.3</v>
      </c>
      <c r="AL41" s="10">
        <f t="shared" si="22"/>
        <v>12518.197866885876</v>
      </c>
      <c r="AM41" s="19">
        <v>16972.7192134831</v>
      </c>
      <c r="AN41" s="19">
        <v>21597.6467797382</v>
      </c>
      <c r="AO41" s="19">
        <v>21818.8962807072</v>
      </c>
      <c r="AP41" s="11">
        <f t="shared" si="5"/>
        <v>1.2724918445938271</v>
      </c>
      <c r="AQ41" s="11"/>
      <c r="AR41" s="9">
        <v>1796.2</v>
      </c>
      <c r="AS41" s="10">
        <f t="shared" si="23"/>
        <v>16199.176038303083</v>
      </c>
      <c r="AT41" s="19">
        <v>16787.8983146067</v>
      </c>
      <c r="AU41" s="19">
        <v>29096.96</v>
      </c>
      <c r="AV41" s="19">
        <v>21362.4636932075</v>
      </c>
      <c r="AW41" s="11">
        <f t="shared" si="6"/>
        <v>1.7332104027985156</v>
      </c>
      <c r="AX41" s="11"/>
      <c r="AY41" s="9">
        <v>1957.23</v>
      </c>
      <c r="AZ41" s="10">
        <f t="shared" si="24"/>
        <v>11849.8796768903</v>
      </c>
      <c r="BA41" s="19">
        <v>17896.8237078652</v>
      </c>
      <c r="BB41" s="19">
        <v>23192.94</v>
      </c>
      <c r="BC41" s="19">
        <v>31018.9610275229</v>
      </c>
      <c r="BD41" s="11">
        <f t="shared" si="7"/>
        <v>1.2959249293944428</v>
      </c>
      <c r="BE41" s="11"/>
      <c r="BF41" s="9">
        <v>1833</v>
      </c>
      <c r="BG41" s="10">
        <f t="shared" si="25"/>
        <v>7854.953627932351</v>
      </c>
      <c r="BH41" s="19">
        <v>12013.3584269663</v>
      </c>
      <c r="BI41" s="19">
        <v>14398.13</v>
      </c>
      <c r="BJ41" s="19">
        <v>15568.4106712565</v>
      </c>
      <c r="BK41" s="11">
        <f t="shared" si="8"/>
        <v>1.198509982660687</v>
      </c>
      <c r="BL41" s="11"/>
      <c r="BM41" s="9">
        <v>1816.65</v>
      </c>
      <c r="BN41" s="10">
        <f t="shared" si="26"/>
        <v>7828.712190020092</v>
      </c>
      <c r="BO41" s="19">
        <v>13553.5325842697</v>
      </c>
      <c r="BP41" s="19">
        <v>14222.03</v>
      </c>
      <c r="BQ41" s="19">
        <v>16244.0441025641</v>
      </c>
      <c r="BR41" s="11">
        <f t="shared" si="9"/>
        <v>1.0493227438362573</v>
      </c>
      <c r="BT41" s="9">
        <v>1818.7</v>
      </c>
      <c r="BU41" s="10">
        <f t="shared" si="27"/>
        <v>6029.603562984549</v>
      </c>
      <c r="BV41" s="19">
        <v>10966.04</v>
      </c>
      <c r="BW41" s="19">
        <v>10966.04</v>
      </c>
      <c r="BX41" s="19">
        <v>11506.9151818182</v>
      </c>
      <c r="BY41" s="11">
        <f t="shared" si="10"/>
        <v>1</v>
      </c>
      <c r="BZ41" s="11"/>
      <c r="CA41" s="9">
        <v>1757.65</v>
      </c>
      <c r="CB41" s="10">
        <f t="shared" si="28"/>
        <v>8422.177339060678</v>
      </c>
      <c r="CC41" s="19">
        <v>13923.1743820225</v>
      </c>
      <c r="CD41" s="19">
        <v>14803.24</v>
      </c>
      <c r="CE41" s="19">
        <v>13923.1743820225</v>
      </c>
      <c r="CF41" s="11">
        <f t="shared" si="11"/>
        <v>1.0632086903338533</v>
      </c>
      <c r="CG41" s="11"/>
      <c r="CH41" s="9">
        <v>1638.65</v>
      </c>
      <c r="CI41" s="10">
        <f t="shared" si="29"/>
        <v>8471.887725677478</v>
      </c>
      <c r="CJ41" s="19">
        <v>11859.341011236</v>
      </c>
      <c r="CK41" s="19">
        <v>13882.4588216814</v>
      </c>
      <c r="CL41" s="19">
        <v>12608.9544247788</v>
      </c>
      <c r="CM41" s="11">
        <f t="shared" si="12"/>
        <v>1.1705927680575692</v>
      </c>
      <c r="CN41" s="11"/>
      <c r="CO41" s="9">
        <f>1356+297.65</f>
        <v>1653.65</v>
      </c>
      <c r="CP41" s="10">
        <f t="shared" si="30"/>
        <v>10291.028935990082</v>
      </c>
      <c r="CQ41" s="19">
        <v>13091.4803370787</v>
      </c>
      <c r="CR41" s="19">
        <v>17017.76</v>
      </c>
      <c r="CS41" s="19">
        <v>15324.7922057522</v>
      </c>
      <c r="CT41" s="11">
        <f t="shared" si="13"/>
        <v>1.2999110537408811</v>
      </c>
      <c r="CU41" s="11"/>
      <c r="CV41" s="9">
        <v>1564.35</v>
      </c>
      <c r="CW41" s="10">
        <f t="shared" si="31"/>
        <v>10689.960376942181</v>
      </c>
      <c r="CX41" s="19">
        <v>10688.8086516854</v>
      </c>
      <c r="CY41" s="19">
        <v>16722.8395156695</v>
      </c>
      <c r="CZ41" s="19">
        <v>13894.5005176471</v>
      </c>
      <c r="DA41" s="11">
        <f t="shared" si="14"/>
        <v>1.5645185596088542</v>
      </c>
      <c r="DB41" s="11"/>
      <c r="DC41" s="9">
        <v>1687.5</v>
      </c>
      <c r="DD41" s="10">
        <f t="shared" si="32"/>
        <v>10892.835555555555</v>
      </c>
      <c r="DE41" s="19">
        <v>13214.6942696629</v>
      </c>
      <c r="DF41" s="19">
        <v>18381.66</v>
      </c>
      <c r="DG41" s="19">
        <v>20674.6344444444</v>
      </c>
      <c r="DH41" s="11">
        <f t="shared" si="15"/>
        <v>1.3910015339665447</v>
      </c>
      <c r="DI41" s="11"/>
      <c r="DJ41" s="9"/>
      <c r="DK41" s="10" t="e">
        <f>DM41*1000/DJ41</f>
        <v>#DIV/0!</v>
      </c>
      <c r="DL41" s="19"/>
      <c r="DM41" s="19"/>
      <c r="DN41" s="19"/>
      <c r="DO41" s="11" t="e">
        <f t="shared" si="34"/>
        <v>#DIV/0!</v>
      </c>
    </row>
    <row r="42" spans="1:119" ht="12">
      <c r="A42" s="1" t="s">
        <v>48</v>
      </c>
      <c r="B42" s="9">
        <v>1391.35</v>
      </c>
      <c r="C42" s="10">
        <f t="shared" si="17"/>
        <v>30533.818278795487</v>
      </c>
      <c r="D42" s="19">
        <v>59004.5167664667</v>
      </c>
      <c r="E42" s="19">
        <v>42483.2280622021</v>
      </c>
      <c r="F42" s="19">
        <v>43309.197412689</v>
      </c>
      <c r="G42" s="11">
        <f t="shared" si="0"/>
        <v>0.7199995930878644</v>
      </c>
      <c r="H42" s="11"/>
      <c r="I42" s="9">
        <v>1369.4</v>
      </c>
      <c r="J42" s="10">
        <f t="shared" si="18"/>
        <v>36595.66963633708</v>
      </c>
      <c r="K42" s="19">
        <v>65714.0604790417</v>
      </c>
      <c r="L42" s="19">
        <v>50114.11</v>
      </c>
      <c r="M42" s="19">
        <v>47314.0968050613</v>
      </c>
      <c r="N42" s="11">
        <f t="shared" si="1"/>
        <v>0.7626086355747714</v>
      </c>
      <c r="O42" s="11"/>
      <c r="P42" s="9">
        <v>1211.2</v>
      </c>
      <c r="Q42" s="10">
        <f t="shared" si="19"/>
        <v>38881.208718626156</v>
      </c>
      <c r="R42" s="19">
        <v>55255.0658682634</v>
      </c>
      <c r="S42" s="19">
        <v>47092.92</v>
      </c>
      <c r="T42" s="19">
        <v>42137.9903903904</v>
      </c>
      <c r="U42" s="11">
        <f t="shared" si="2"/>
        <v>0.8522823972787723</v>
      </c>
      <c r="V42" s="11"/>
      <c r="W42" s="9">
        <v>1050.3</v>
      </c>
      <c r="X42" s="10">
        <f t="shared" si="20"/>
        <v>44800.89498238599</v>
      </c>
      <c r="Y42" s="19">
        <v>49137.5407185628</v>
      </c>
      <c r="Z42" s="19">
        <v>47054.38</v>
      </c>
      <c r="AA42" s="19">
        <v>41879.061</v>
      </c>
      <c r="AB42" s="11">
        <f t="shared" si="3"/>
        <v>0.9576055152923874</v>
      </c>
      <c r="AC42" s="11"/>
      <c r="AD42" s="9">
        <v>945</v>
      </c>
      <c r="AE42" s="10">
        <f t="shared" si="21"/>
        <v>51571.9275929109</v>
      </c>
      <c r="AF42" s="19">
        <v>57228.4610778443</v>
      </c>
      <c r="AG42" s="19">
        <v>48735.4715753008</v>
      </c>
      <c r="AH42" s="19">
        <v>54802.2899598395</v>
      </c>
      <c r="AI42" s="11">
        <f t="shared" si="4"/>
        <v>0.8515950046080915</v>
      </c>
      <c r="AJ42" s="11"/>
      <c r="AK42" s="9">
        <v>880.2</v>
      </c>
      <c r="AL42" s="10">
        <f t="shared" si="22"/>
        <v>45131.534117362185</v>
      </c>
      <c r="AM42" s="19">
        <v>48348.1826347306</v>
      </c>
      <c r="AN42" s="19">
        <v>39724.7763301022</v>
      </c>
      <c r="AO42" s="19">
        <v>41173.0708136162</v>
      </c>
      <c r="AP42" s="11">
        <f t="shared" si="5"/>
        <v>0.8216394942954106</v>
      </c>
      <c r="AQ42" s="11"/>
      <c r="AR42" s="9">
        <v>793.8</v>
      </c>
      <c r="AS42" s="10">
        <f t="shared" si="23"/>
        <v>50360.178886369366</v>
      </c>
      <c r="AT42" s="19">
        <v>42033.3179640719</v>
      </c>
      <c r="AU42" s="19">
        <v>39975.91</v>
      </c>
      <c r="AV42" s="19">
        <v>34536.2341155583</v>
      </c>
      <c r="AW42" s="11">
        <f t="shared" si="6"/>
        <v>0.9510529250669558</v>
      </c>
      <c r="AX42" s="11"/>
      <c r="AY42" s="9">
        <v>788.25</v>
      </c>
      <c r="AZ42" s="10">
        <f t="shared" si="24"/>
        <v>50593.9232477006</v>
      </c>
      <c r="BA42" s="19">
        <v>41046.6203592814</v>
      </c>
      <c r="BB42" s="19">
        <v>39880.66</v>
      </c>
      <c r="BC42" s="19">
        <v>39037.5083568075</v>
      </c>
      <c r="BD42" s="11">
        <f t="shared" si="7"/>
        <v>0.9715942421306375</v>
      </c>
      <c r="BE42" s="11"/>
      <c r="BF42" s="9">
        <v>790.6</v>
      </c>
      <c r="BG42" s="10">
        <f t="shared" si="25"/>
        <v>52605.54009612952</v>
      </c>
      <c r="BH42" s="19">
        <v>42033.3179640719</v>
      </c>
      <c r="BI42" s="19">
        <v>41589.94</v>
      </c>
      <c r="BJ42" s="19">
        <v>40839.3297115385</v>
      </c>
      <c r="BK42" s="11">
        <f t="shared" si="8"/>
        <v>0.9894517495751614</v>
      </c>
      <c r="BL42" s="11"/>
      <c r="BM42" s="9">
        <v>702.05</v>
      </c>
      <c r="BN42" s="10">
        <f t="shared" si="26"/>
        <v>48013.36087173279</v>
      </c>
      <c r="BO42" s="19">
        <v>37297.1694610779</v>
      </c>
      <c r="BP42" s="19">
        <v>33707.78</v>
      </c>
      <c r="BQ42" s="19">
        <v>36903.7495774648</v>
      </c>
      <c r="BR42" s="11">
        <f t="shared" si="9"/>
        <v>0.9037624164797902</v>
      </c>
      <c r="BT42" s="9">
        <v>658.55</v>
      </c>
      <c r="BU42" s="10">
        <f t="shared" si="27"/>
        <v>50042.82134993546</v>
      </c>
      <c r="BV42" s="19">
        <v>32955.7</v>
      </c>
      <c r="BW42" s="19">
        <v>32955.7</v>
      </c>
      <c r="BX42" s="19">
        <v>29784.1230687831</v>
      </c>
      <c r="BY42" s="11">
        <f t="shared" si="10"/>
        <v>1</v>
      </c>
      <c r="BZ42" s="11"/>
      <c r="CA42" s="9">
        <v>591.62</v>
      </c>
      <c r="CB42" s="10">
        <f t="shared" si="28"/>
        <v>47386.63331192319</v>
      </c>
      <c r="CC42" s="19">
        <v>29206.2491017964</v>
      </c>
      <c r="CD42" s="19">
        <v>28034.88</v>
      </c>
      <c r="CE42" s="19">
        <v>29206.2491017964</v>
      </c>
      <c r="CF42" s="11">
        <f t="shared" si="11"/>
        <v>0.9598932030705597</v>
      </c>
      <c r="CG42" s="11"/>
      <c r="CH42" s="9">
        <v>423.92</v>
      </c>
      <c r="CI42" s="10">
        <f t="shared" si="29"/>
        <v>51105.93979996225</v>
      </c>
      <c r="CJ42" s="19">
        <v>26048.8167664671</v>
      </c>
      <c r="CK42" s="19">
        <v>21664.83</v>
      </c>
      <c r="CL42" s="19">
        <v>25004.0821621622</v>
      </c>
      <c r="CM42" s="11">
        <f t="shared" si="12"/>
        <v>0.8317011169539705</v>
      </c>
      <c r="CN42" s="11"/>
      <c r="CO42" s="9">
        <f>227+51.4</f>
        <v>278.4</v>
      </c>
      <c r="CP42" s="10">
        <f t="shared" si="30"/>
        <v>45440.0143678161</v>
      </c>
      <c r="CQ42" s="19">
        <v>16773.8592814371</v>
      </c>
      <c r="CR42" s="19">
        <v>12650.5</v>
      </c>
      <c r="CS42" s="19">
        <v>13950.8375</v>
      </c>
      <c r="CT42" s="11">
        <f t="shared" si="13"/>
        <v>0.7541794519523457</v>
      </c>
      <c r="CU42" s="11"/>
      <c r="CV42" s="9">
        <v>271.3</v>
      </c>
      <c r="CW42" s="10">
        <f t="shared" si="31"/>
        <v>52119.166973829706</v>
      </c>
      <c r="CX42" s="19">
        <v>17563.2173652695</v>
      </c>
      <c r="CY42" s="19">
        <v>14139.93</v>
      </c>
      <c r="CZ42" s="19">
        <v>13245.8176470588</v>
      </c>
      <c r="DA42" s="11">
        <f t="shared" si="14"/>
        <v>0.8050876844444856</v>
      </c>
      <c r="DB42" s="11"/>
      <c r="DC42" s="9">
        <v>276.5</v>
      </c>
      <c r="DD42" s="10">
        <f t="shared" si="32"/>
        <v>50037.72151898734</v>
      </c>
      <c r="DE42" s="19">
        <v>15589.8221556886</v>
      </c>
      <c r="DF42" s="19">
        <v>13835.43</v>
      </c>
      <c r="DG42" s="19">
        <v>12551.1738202247</v>
      </c>
      <c r="DH42" s="11">
        <f t="shared" si="15"/>
        <v>0.8874655439832303</v>
      </c>
      <c r="DI42" s="11"/>
      <c r="DJ42" s="9"/>
      <c r="DK42" s="10" t="e">
        <f>DM42*1000/DJ42</f>
        <v>#DIV/0!</v>
      </c>
      <c r="DL42" s="19"/>
      <c r="DM42" s="19"/>
      <c r="DN42" s="19"/>
      <c r="DO42" s="11" t="e">
        <f t="shared" si="34"/>
        <v>#DIV/0!</v>
      </c>
    </row>
    <row r="43" spans="1:119" ht="12">
      <c r="A43" s="15" t="s">
        <v>49</v>
      </c>
      <c r="B43" s="12" t="s">
        <v>0</v>
      </c>
      <c r="C43" s="12" t="s">
        <v>0</v>
      </c>
      <c r="D43" s="19">
        <v>250556.263363971</v>
      </c>
      <c r="E43" s="19">
        <v>230898.583358726</v>
      </c>
      <c r="F43" s="19">
        <v>218746.726513773</v>
      </c>
      <c r="G43" s="11">
        <f t="shared" si="0"/>
        <v>0.921543849108696</v>
      </c>
      <c r="H43" s="11"/>
      <c r="I43" s="12" t="s">
        <v>0</v>
      </c>
      <c r="J43" s="12" t="s">
        <v>0</v>
      </c>
      <c r="K43" s="19">
        <v>217257.725008981</v>
      </c>
      <c r="L43" s="19">
        <v>194808.66</v>
      </c>
      <c r="M43" s="19">
        <v>200212.520153375</v>
      </c>
      <c r="N43" s="11">
        <f t="shared" si="1"/>
        <v>0.8966708087914802</v>
      </c>
      <c r="O43" s="11"/>
      <c r="P43" s="12" t="s">
        <v>0</v>
      </c>
      <c r="Q43" s="12" t="s">
        <v>0</v>
      </c>
      <c r="R43" s="19">
        <v>189684.699403143</v>
      </c>
      <c r="S43" s="19">
        <v>165540.12</v>
      </c>
      <c r="T43" s="19">
        <v>170084.732829185</v>
      </c>
      <c r="U43" s="11">
        <f t="shared" si="2"/>
        <v>0.8727120348709426</v>
      </c>
      <c r="V43" s="11"/>
      <c r="W43" s="12" t="s">
        <v>0</v>
      </c>
      <c r="X43" s="12" t="s">
        <v>0</v>
      </c>
      <c r="Y43" s="19">
        <v>114408.858043115</v>
      </c>
      <c r="Z43" s="19">
        <v>133518.62</v>
      </c>
      <c r="AA43" s="19">
        <v>99845.9873100675</v>
      </c>
      <c r="AB43" s="11">
        <f t="shared" si="3"/>
        <v>1.1670304405073555</v>
      </c>
      <c r="AC43" s="11"/>
      <c r="AD43" s="12" t="s">
        <v>0</v>
      </c>
      <c r="AE43" s="12" t="s">
        <v>0</v>
      </c>
      <c r="AF43" s="19">
        <v>135315.951901564</v>
      </c>
      <c r="AG43" s="19">
        <v>165513.374820304</v>
      </c>
      <c r="AH43" s="19">
        <v>157917.834955354</v>
      </c>
      <c r="AI43" s="11">
        <f t="shared" si="4"/>
        <v>1.223162328567937</v>
      </c>
      <c r="AJ43" s="11"/>
      <c r="AK43" s="12" t="s">
        <v>0</v>
      </c>
      <c r="AL43" s="12" t="s">
        <v>0</v>
      </c>
      <c r="AM43" s="19">
        <v>201503.221952414</v>
      </c>
      <c r="AN43" s="19">
        <v>238370.330684903</v>
      </c>
      <c r="AO43" s="19">
        <v>246471.150177257</v>
      </c>
      <c r="AP43" s="11">
        <f t="shared" si="5"/>
        <v>1.1829603932645572</v>
      </c>
      <c r="AQ43" s="11"/>
      <c r="AR43" s="12" t="s">
        <v>0</v>
      </c>
      <c r="AS43" s="12" t="s">
        <v>0</v>
      </c>
      <c r="AT43" s="19">
        <v>94387.3864520743</v>
      </c>
      <c r="AU43" s="19">
        <v>115004.505342896</v>
      </c>
      <c r="AV43" s="19">
        <v>111656.53979656</v>
      </c>
      <c r="AW43" s="11">
        <f t="shared" si="6"/>
        <v>1.2184308694815928</v>
      </c>
      <c r="AX43" s="11"/>
      <c r="AY43" s="12" t="s">
        <v>0</v>
      </c>
      <c r="AZ43" s="12" t="s">
        <v>0</v>
      </c>
      <c r="BA43" s="19">
        <v>90572.5068141196</v>
      </c>
      <c r="BB43" s="19">
        <v>102059.105042698</v>
      </c>
      <c r="BC43" s="19">
        <v>110356.338228656</v>
      </c>
      <c r="BD43" s="11">
        <f t="shared" si="7"/>
        <v>1.1268221299444892</v>
      </c>
      <c r="BE43" s="11"/>
      <c r="BF43" s="12" t="s">
        <v>0</v>
      </c>
      <c r="BG43" s="12" t="s">
        <v>0</v>
      </c>
      <c r="BH43" s="19">
        <v>84749.3790043719</v>
      </c>
      <c r="BI43" s="19">
        <v>96049.8368737522</v>
      </c>
      <c r="BJ43" s="19">
        <v>95497.4757611787</v>
      </c>
      <c r="BK43" s="11">
        <f t="shared" si="8"/>
        <v>1.1333397129529095</v>
      </c>
      <c r="BL43" s="11"/>
      <c r="BM43" s="12" t="s">
        <v>0</v>
      </c>
      <c r="BN43" s="12" t="s">
        <v>0</v>
      </c>
      <c r="BO43" s="19">
        <v>88734.5688089363</v>
      </c>
      <c r="BP43" s="19">
        <v>90397.5346219566</v>
      </c>
      <c r="BQ43" s="19">
        <v>100566.41074292</v>
      </c>
      <c r="BR43" s="11">
        <f t="shared" si="9"/>
        <v>1.0187409014924163</v>
      </c>
      <c r="BT43" s="12" t="s">
        <v>0</v>
      </c>
      <c r="BU43" s="12" t="s">
        <v>0</v>
      </c>
      <c r="BV43" s="19">
        <v>88500.2759431735</v>
      </c>
      <c r="BW43" s="19">
        <v>88500.2759431735</v>
      </c>
      <c r="BX43" s="19">
        <v>90158.8508966762</v>
      </c>
      <c r="BY43" s="11">
        <f t="shared" si="10"/>
        <v>1</v>
      </c>
      <c r="BZ43" s="11"/>
      <c r="CA43" s="12" t="s">
        <v>0</v>
      </c>
      <c r="CB43" s="12" t="s">
        <v>0</v>
      </c>
      <c r="CC43" s="19">
        <v>73806.2652653287</v>
      </c>
      <c r="CD43" s="19">
        <v>81199.9684793261</v>
      </c>
      <c r="CE43" s="19">
        <v>73806.2652653287</v>
      </c>
      <c r="CF43" s="11">
        <f t="shared" si="11"/>
        <v>1.1001771758456755</v>
      </c>
      <c r="CG43" s="11"/>
      <c r="CH43" s="12" t="s">
        <v>0</v>
      </c>
      <c r="CI43" s="12" t="s">
        <v>0</v>
      </c>
      <c r="CJ43" s="19">
        <v>57610.5245173135</v>
      </c>
      <c r="CK43" s="19">
        <v>69580.3426675408</v>
      </c>
      <c r="CL43" s="19">
        <v>63381.784162446</v>
      </c>
      <c r="CM43" s="11">
        <f t="shared" si="12"/>
        <v>1.2077713794574123</v>
      </c>
      <c r="CN43" s="11"/>
      <c r="CO43" s="12" t="s">
        <v>0</v>
      </c>
      <c r="CP43" s="12" t="s">
        <v>0</v>
      </c>
      <c r="CQ43" s="19">
        <v>67612.6465052683</v>
      </c>
      <c r="CR43" s="19">
        <v>85699.5647454466</v>
      </c>
      <c r="CS43" s="19">
        <v>81660.6193384344</v>
      </c>
      <c r="CT43" s="11">
        <f t="shared" si="13"/>
        <v>1.2675079171582047</v>
      </c>
      <c r="CU43" s="11"/>
      <c r="CV43" s="12" t="s">
        <v>0</v>
      </c>
      <c r="CW43" s="12" t="s">
        <v>0</v>
      </c>
      <c r="CX43" s="19">
        <v>115786.020309933</v>
      </c>
      <c r="CY43" s="19">
        <v>126357.438130001</v>
      </c>
      <c r="CZ43" s="19">
        <v>146759.697439081</v>
      </c>
      <c r="DA43" s="11">
        <f t="shared" si="14"/>
        <v>1.0913013314713702</v>
      </c>
      <c r="DB43" s="11"/>
      <c r="DC43" s="12" t="s">
        <v>0</v>
      </c>
      <c r="DD43" s="12" t="s">
        <v>0</v>
      </c>
      <c r="DE43" s="19">
        <v>84395.9722886707</v>
      </c>
      <c r="DF43" s="19">
        <v>92347.126326689</v>
      </c>
      <c r="DG43" s="19">
        <v>92101.4369294473</v>
      </c>
      <c r="DH43" s="11">
        <f t="shared" si="15"/>
        <v>1.0942124822120884</v>
      </c>
      <c r="DI43" s="11"/>
      <c r="DJ43" s="12" t="s">
        <v>0</v>
      </c>
      <c r="DK43" s="12" t="s">
        <v>0</v>
      </c>
      <c r="DL43" s="19"/>
      <c r="DM43" s="19"/>
      <c r="DN43" s="19"/>
      <c r="DO43" s="11" t="e">
        <f t="shared" si="34"/>
        <v>#DIV/0!</v>
      </c>
    </row>
    <row r="44" spans="1:119" ht="12">
      <c r="A44" s="1" t="s">
        <v>50</v>
      </c>
      <c r="B44" s="9">
        <v>75894</v>
      </c>
      <c r="C44" s="10">
        <f t="shared" si="17"/>
        <v>2236.6120957445783</v>
      </c>
      <c r="D44" s="19">
        <v>199329.185064183</v>
      </c>
      <c r="E44" s="19">
        <v>169745.438394439</v>
      </c>
      <c r="F44" s="19">
        <v>156336.05846677</v>
      </c>
      <c r="G44" s="11">
        <f t="shared" si="0"/>
        <v>0.8515834665143582</v>
      </c>
      <c r="H44" s="11"/>
      <c r="I44" s="9">
        <v>66572</v>
      </c>
      <c r="J44" s="10">
        <f t="shared" si="18"/>
        <v>1991.1036171363337</v>
      </c>
      <c r="K44" s="19">
        <v>159803.962399269</v>
      </c>
      <c r="L44" s="19">
        <v>132551.75</v>
      </c>
      <c r="M44" s="19">
        <v>136086.4122627</v>
      </c>
      <c r="N44" s="11">
        <f t="shared" si="1"/>
        <v>0.8294647267182302</v>
      </c>
      <c r="O44" s="11"/>
      <c r="P44" s="9">
        <v>78989</v>
      </c>
      <c r="Q44" s="10">
        <f t="shared" si="19"/>
        <v>1665.927154413906</v>
      </c>
      <c r="R44" s="19">
        <v>162511.747888448</v>
      </c>
      <c r="S44" s="19">
        <v>131589.92</v>
      </c>
      <c r="T44" s="19">
        <v>134797.762550794</v>
      </c>
      <c r="U44" s="11">
        <f t="shared" si="2"/>
        <v>0.8097255842102351</v>
      </c>
      <c r="V44" s="11"/>
      <c r="W44" s="9">
        <v>67871</v>
      </c>
      <c r="X44" s="10">
        <f t="shared" si="20"/>
        <v>1594.8343180445256</v>
      </c>
      <c r="Y44" s="19">
        <v>96600.0366823097</v>
      </c>
      <c r="Z44" s="19">
        <v>108243</v>
      </c>
      <c r="AA44" s="19">
        <v>78219.5211373133</v>
      </c>
      <c r="AB44" s="11">
        <f t="shared" si="3"/>
        <v>1.1205275248080984</v>
      </c>
      <c r="AC44" s="11"/>
      <c r="AD44" s="9">
        <v>60267</v>
      </c>
      <c r="AE44" s="10">
        <f t="shared" si="21"/>
        <v>2276.702009391541</v>
      </c>
      <c r="AF44" s="19">
        <v>111108.494704179</v>
      </c>
      <c r="AG44" s="19">
        <v>137210</v>
      </c>
      <c r="AH44" s="19">
        <v>124500.126556028</v>
      </c>
      <c r="AI44" s="11">
        <f t="shared" si="4"/>
        <v>1.2349190794575609</v>
      </c>
      <c r="AJ44" s="11"/>
      <c r="AK44" s="9">
        <v>82141</v>
      </c>
      <c r="AL44" s="10">
        <f t="shared" si="22"/>
        <v>2681.1166165495915</v>
      </c>
      <c r="AM44" s="19">
        <v>172579.930237649</v>
      </c>
      <c r="AN44" s="19">
        <v>220229.6</v>
      </c>
      <c r="AO44" s="19">
        <v>213122.248581926</v>
      </c>
      <c r="AP44" s="11">
        <f t="shared" si="5"/>
        <v>1.2761020339777378</v>
      </c>
      <c r="AQ44" s="11"/>
      <c r="AR44" s="9">
        <v>31826</v>
      </c>
      <c r="AS44" s="10">
        <f t="shared" si="23"/>
        <v>2946.657792217995</v>
      </c>
      <c r="AT44" s="19">
        <v>70328.8400885253</v>
      </c>
      <c r="AU44" s="19">
        <v>93780.3308951299</v>
      </c>
      <c r="AV44" s="19">
        <v>89746.7758842624</v>
      </c>
      <c r="AW44" s="11">
        <f t="shared" si="6"/>
        <v>1.3334548213376674</v>
      </c>
      <c r="AX44" s="11"/>
      <c r="AY44" s="9">
        <v>32902</v>
      </c>
      <c r="AZ44" s="10">
        <f t="shared" si="24"/>
        <v>2674.87843651451</v>
      </c>
      <c r="BA44" s="19">
        <v>73866.4811233407</v>
      </c>
      <c r="BB44" s="19">
        <v>88008.8503182004</v>
      </c>
      <c r="BC44" s="19">
        <v>98497.6153891664</v>
      </c>
      <c r="BD44" s="11">
        <f t="shared" si="7"/>
        <v>1.191458547636039</v>
      </c>
      <c r="BE44" s="11"/>
      <c r="BF44" s="9">
        <v>27588</v>
      </c>
      <c r="BG44" s="10">
        <f t="shared" si="25"/>
        <v>2814.7766549692797</v>
      </c>
      <c r="BH44" s="19">
        <v>68692.9690164686</v>
      </c>
      <c r="BI44" s="19">
        <v>77654.0583572925</v>
      </c>
      <c r="BJ44" s="19">
        <v>81844.8250971692</v>
      </c>
      <c r="BK44" s="11">
        <f t="shared" si="8"/>
        <v>1.1304513324889995</v>
      </c>
      <c r="BL44" s="11"/>
      <c r="BM44" s="9">
        <v>28047</v>
      </c>
      <c r="BN44" s="10">
        <f t="shared" si="26"/>
        <v>2472.432955676447</v>
      </c>
      <c r="BO44" s="19">
        <v>65849.7297619961</v>
      </c>
      <c r="BP44" s="19">
        <v>69344.3271078573</v>
      </c>
      <c r="BQ44" s="19">
        <v>74439.914753489</v>
      </c>
      <c r="BR44" s="11">
        <f t="shared" si="9"/>
        <v>1.0530692739133767</v>
      </c>
      <c r="BT44" s="9">
        <v>26004</v>
      </c>
      <c r="BU44" s="10">
        <f t="shared" si="27"/>
        <v>2291.95525301429</v>
      </c>
      <c r="BV44" s="19">
        <v>59600.0043993836</v>
      </c>
      <c r="BW44" s="19">
        <v>59600.0043993836</v>
      </c>
      <c r="BX44" s="19">
        <v>62762.9333580929</v>
      </c>
      <c r="BY44" s="11">
        <f t="shared" si="10"/>
        <v>1</v>
      </c>
      <c r="BZ44" s="11"/>
      <c r="CA44" s="9">
        <v>20730</v>
      </c>
      <c r="CB44" s="10">
        <f t="shared" si="28"/>
        <v>2492.961638161992</v>
      </c>
      <c r="CC44" s="19">
        <v>47586.6434245839</v>
      </c>
      <c r="CD44" s="19">
        <v>51679.0947590981</v>
      </c>
      <c r="CE44" s="19">
        <v>47586.6434245839</v>
      </c>
      <c r="CF44" s="11">
        <f t="shared" si="11"/>
        <v>1.0859999999999999</v>
      </c>
      <c r="CG44" s="11"/>
      <c r="CH44" s="9">
        <v>26038</v>
      </c>
      <c r="CI44" s="10">
        <f t="shared" si="29"/>
        <v>2083.0686827701975</v>
      </c>
      <c r="CJ44" s="19">
        <v>46502.586124032</v>
      </c>
      <c r="CK44" s="19">
        <v>54238.9423619704</v>
      </c>
      <c r="CL44" s="19">
        <v>50501.8085306987</v>
      </c>
      <c r="CM44" s="11">
        <f t="shared" si="12"/>
        <v>1.1663639999999988</v>
      </c>
      <c r="CN44" s="11"/>
      <c r="CO44" s="9">
        <v>20752</v>
      </c>
      <c r="CP44" s="10">
        <f>CR44*1000/CO44</f>
        <v>2527.643404009156</v>
      </c>
      <c r="CQ44" s="19">
        <v>42667.8780928981</v>
      </c>
      <c r="CR44" s="19">
        <v>52453.655919998</v>
      </c>
      <c r="CS44" s="19">
        <v>49766.276963945</v>
      </c>
      <c r="CT44" s="11">
        <f t="shared" si="13"/>
        <v>1.2293476559999992</v>
      </c>
      <c r="CU44" s="11"/>
      <c r="CV44" s="9">
        <v>27073</v>
      </c>
      <c r="CW44" s="10">
        <f>CY44*1000/CV44</f>
        <v>3108.9077231596943</v>
      </c>
      <c r="CX44" s="19">
        <v>78515.0682591918</v>
      </c>
      <c r="CY44" s="19">
        <v>84167.4587891024</v>
      </c>
      <c r="CZ44" s="19">
        <v>96522.3151251175</v>
      </c>
      <c r="DA44" s="11">
        <f t="shared" si="14"/>
        <v>1.071991156032</v>
      </c>
      <c r="DB44" s="11"/>
      <c r="DC44" s="9">
        <v>22824</v>
      </c>
      <c r="DD44" s="10">
        <f>DF44*1000/DC44</f>
        <v>2492.2937701453166</v>
      </c>
      <c r="DE44" s="19">
        <v>49453.8453230434</v>
      </c>
      <c r="DF44" s="19">
        <v>56884.1130097967</v>
      </c>
      <c r="DG44" s="19">
        <v>53014.0848180771</v>
      </c>
      <c r="DH44" s="11">
        <f t="shared" si="15"/>
        <v>1.1502465104223374</v>
      </c>
      <c r="DI44" s="11"/>
      <c r="DJ44" s="9"/>
      <c r="DK44" s="10" t="e">
        <f>DM44*1000/DJ44</f>
        <v>#DIV/0!</v>
      </c>
      <c r="DL44" s="19"/>
      <c r="DM44" s="19"/>
      <c r="DN44" s="19"/>
      <c r="DO44" s="11" t="e">
        <f t="shared" si="34"/>
        <v>#DIV/0!</v>
      </c>
    </row>
    <row r="45" spans="1:119" ht="12">
      <c r="A45" s="1" t="s">
        <v>51</v>
      </c>
      <c r="B45" s="9">
        <v>12</v>
      </c>
      <c r="C45" s="10">
        <f t="shared" si="17"/>
        <v>7359.510812025183</v>
      </c>
      <c r="D45" s="19">
        <v>0</v>
      </c>
      <c r="E45" s="19">
        <v>88.3141297443022</v>
      </c>
      <c r="F45" s="19">
        <v>41.9137956312817</v>
      </c>
      <c r="G45" s="11" t="e">
        <f t="shared" si="0"/>
        <v>#DIV/0!</v>
      </c>
      <c r="H45" s="11"/>
      <c r="I45" s="9">
        <v>12</v>
      </c>
      <c r="J45" s="10">
        <f t="shared" si="18"/>
        <v>6943.333333333333</v>
      </c>
      <c r="K45" s="19">
        <v>0</v>
      </c>
      <c r="L45" s="19">
        <v>83.32</v>
      </c>
      <c r="M45" s="19">
        <v>72.0696754731374</v>
      </c>
      <c r="N45" s="11" t="e">
        <f t="shared" si="1"/>
        <v>#DIV/0!</v>
      </c>
      <c r="O45" s="11"/>
      <c r="P45" s="9">
        <v>7</v>
      </c>
      <c r="Q45" s="10">
        <f t="shared" si="19"/>
        <v>10645.714285714286</v>
      </c>
      <c r="R45" s="19">
        <v>0</v>
      </c>
      <c r="S45" s="19">
        <v>74.52</v>
      </c>
      <c r="T45" s="19">
        <v>75.973505534437</v>
      </c>
      <c r="U45" s="11" t="e">
        <f t="shared" si="2"/>
        <v>#DIV/0!</v>
      </c>
      <c r="V45" s="11"/>
      <c r="W45" s="9">
        <v>4</v>
      </c>
      <c r="X45" s="10">
        <f t="shared" si="20"/>
        <v>4582.5</v>
      </c>
      <c r="Y45" s="19">
        <v>0</v>
      </c>
      <c r="Z45" s="19">
        <v>18.33</v>
      </c>
      <c r="AA45" s="19">
        <v>17.6661471856233</v>
      </c>
      <c r="AB45" s="11" t="e">
        <f t="shared" si="3"/>
        <v>#DIV/0!</v>
      </c>
      <c r="AC45" s="11"/>
      <c r="AD45" s="9">
        <v>3</v>
      </c>
      <c r="AE45" s="10">
        <f t="shared" si="21"/>
        <v>15197.145795436802</v>
      </c>
      <c r="AF45" s="19">
        <v>0</v>
      </c>
      <c r="AG45" s="19">
        <v>45.5914373863104</v>
      </c>
      <c r="AH45" s="19">
        <v>58.39590636032</v>
      </c>
      <c r="AI45" s="11" t="e">
        <f t="shared" si="4"/>
        <v>#DIV/0!</v>
      </c>
      <c r="AJ45" s="11"/>
      <c r="AK45" s="9"/>
      <c r="AL45" s="10" t="e">
        <f t="shared" si="22"/>
        <v>#DIV/0!</v>
      </c>
      <c r="AM45" s="19">
        <v>0</v>
      </c>
      <c r="AN45" s="19">
        <v>44.7335263479698</v>
      </c>
      <c r="AO45" s="19">
        <v>46.1825743378347</v>
      </c>
      <c r="AP45" s="11" t="e">
        <f t="shared" si="5"/>
        <v>#DIV/0!</v>
      </c>
      <c r="AQ45" s="11"/>
      <c r="AR45" s="9">
        <v>3</v>
      </c>
      <c r="AS45" s="10">
        <f t="shared" si="23"/>
        <v>0</v>
      </c>
      <c r="AT45" s="19">
        <v>0</v>
      </c>
      <c r="AU45" s="19">
        <v>0</v>
      </c>
      <c r="AV45" s="19">
        <v>0</v>
      </c>
      <c r="AW45" s="11" t="e">
        <f t="shared" si="6"/>
        <v>#DIV/0!</v>
      </c>
      <c r="AX45" s="11"/>
      <c r="AY45" s="9">
        <v>0</v>
      </c>
      <c r="AZ45" s="10" t="e">
        <f t="shared" si="24"/>
        <v>#DIV/0!</v>
      </c>
      <c r="BA45" s="19">
        <v>0</v>
      </c>
      <c r="BB45" s="19">
        <v>0</v>
      </c>
      <c r="BC45" s="19">
        <v>0</v>
      </c>
      <c r="BD45" s="11" t="e">
        <f t="shared" si="7"/>
        <v>#DIV/0!</v>
      </c>
      <c r="BE45" s="11"/>
      <c r="BF45" s="9">
        <v>0</v>
      </c>
      <c r="BG45" s="10" t="e">
        <f t="shared" si="25"/>
        <v>#DIV/0!</v>
      </c>
      <c r="BH45" s="19">
        <v>0</v>
      </c>
      <c r="BI45" s="19">
        <v>0</v>
      </c>
      <c r="BJ45" s="19">
        <v>0</v>
      </c>
      <c r="BK45" s="11" t="e">
        <f t="shared" si="8"/>
        <v>#DIV/0!</v>
      </c>
      <c r="BL45" s="11"/>
      <c r="BM45" s="9">
        <v>0</v>
      </c>
      <c r="BN45" s="10" t="e">
        <f t="shared" si="26"/>
        <v>#DIV/0!</v>
      </c>
      <c r="BO45" s="19">
        <v>0</v>
      </c>
      <c r="BP45" s="19">
        <v>0</v>
      </c>
      <c r="BQ45" s="19">
        <v>0</v>
      </c>
      <c r="BR45" s="11" t="e">
        <f t="shared" si="9"/>
        <v>#DIV/0!</v>
      </c>
      <c r="BT45" s="9">
        <v>0</v>
      </c>
      <c r="BU45" s="10" t="e">
        <f t="shared" si="27"/>
        <v>#DIV/0!</v>
      </c>
      <c r="BV45" s="19">
        <v>0</v>
      </c>
      <c r="BW45" s="19">
        <v>0</v>
      </c>
      <c r="BX45" s="19">
        <v>0</v>
      </c>
      <c r="BY45" s="11" t="e">
        <f t="shared" si="10"/>
        <v>#DIV/0!</v>
      </c>
      <c r="BZ45" s="11"/>
      <c r="CA45" s="9">
        <v>0</v>
      </c>
      <c r="CB45" s="10" t="e">
        <f t="shared" si="28"/>
        <v>#DIV/0!</v>
      </c>
      <c r="CC45" s="19">
        <v>0</v>
      </c>
      <c r="CD45" s="19">
        <v>0</v>
      </c>
      <c r="CE45" s="19">
        <v>0</v>
      </c>
      <c r="CF45" s="11" t="e">
        <f t="shared" si="11"/>
        <v>#DIV/0!</v>
      </c>
      <c r="CG45" s="11"/>
      <c r="CH45" s="9"/>
      <c r="CI45" s="10" t="e">
        <f t="shared" si="29"/>
        <v>#DIV/0!</v>
      </c>
      <c r="CJ45" s="19">
        <v>0</v>
      </c>
      <c r="CK45" s="19">
        <v>0</v>
      </c>
      <c r="CL45" s="19">
        <v>0</v>
      </c>
      <c r="CM45" s="11" t="e">
        <f t="shared" si="12"/>
        <v>#DIV/0!</v>
      </c>
      <c r="CN45" s="11"/>
      <c r="CO45" s="9">
        <v>45</v>
      </c>
      <c r="CP45" s="10">
        <f>CR45*1000/CO45</f>
        <v>0</v>
      </c>
      <c r="CQ45" s="19">
        <v>0</v>
      </c>
      <c r="CR45" s="19">
        <v>0</v>
      </c>
      <c r="CS45" s="19">
        <v>0</v>
      </c>
      <c r="CT45" s="11" t="e">
        <f t="shared" si="13"/>
        <v>#DIV/0!</v>
      </c>
      <c r="CU45" s="11"/>
      <c r="CV45" s="9">
        <v>53</v>
      </c>
      <c r="CW45" s="10">
        <f>CY45*1000/CV45</f>
        <v>18564.783886921603</v>
      </c>
      <c r="CX45" s="19">
        <v>0</v>
      </c>
      <c r="CY45" s="19">
        <v>983.933546006845</v>
      </c>
      <c r="CZ45" s="19">
        <v>976.08036904298</v>
      </c>
      <c r="DA45" s="11" t="e">
        <f t="shared" si="14"/>
        <v>#DIV/0!</v>
      </c>
      <c r="DB45" s="11"/>
      <c r="DC45" s="9"/>
      <c r="DD45" s="10" t="e">
        <f>DF45*1000/DC45</f>
        <v>#DIV/0!</v>
      </c>
      <c r="DE45" s="19">
        <v>0</v>
      </c>
      <c r="DF45" s="19">
        <v>0</v>
      </c>
      <c r="DG45" s="19">
        <v>0</v>
      </c>
      <c r="DH45" s="11" t="e">
        <f t="shared" si="15"/>
        <v>#DIV/0!</v>
      </c>
      <c r="DI45" s="11"/>
      <c r="DJ45" s="9"/>
      <c r="DK45" s="10" t="e">
        <f>DM45*1000/DJ45</f>
        <v>#DIV/0!</v>
      </c>
      <c r="DL45" s="19"/>
      <c r="DM45" s="19"/>
      <c r="DN45" s="19"/>
      <c r="DO45" s="11" t="e">
        <f t="shared" si="34"/>
        <v>#DIV/0!</v>
      </c>
    </row>
    <row r="46" spans="1:119" ht="12">
      <c r="A46" s="1" t="s">
        <v>52</v>
      </c>
      <c r="B46" s="9">
        <v>7190</v>
      </c>
      <c r="C46" s="10">
        <f t="shared" si="17"/>
        <v>971.3555836421599</v>
      </c>
      <c r="D46" s="19">
        <v>4090.89125162666</v>
      </c>
      <c r="E46" s="19">
        <v>6984.04664638713</v>
      </c>
      <c r="F46" s="19">
        <v>7541.82009740378</v>
      </c>
      <c r="G46" s="11">
        <f t="shared" si="0"/>
        <v>1.7072188471424325</v>
      </c>
      <c r="H46" s="11"/>
      <c r="I46" s="9">
        <v>7985</v>
      </c>
      <c r="J46" s="10">
        <f t="shared" si="18"/>
        <v>1142.3418910457108</v>
      </c>
      <c r="K46" s="19">
        <v>5284.06786668444</v>
      </c>
      <c r="L46" s="19">
        <v>9121.6</v>
      </c>
      <c r="M46" s="19">
        <v>9021.06025158337</v>
      </c>
      <c r="N46" s="11">
        <f t="shared" si="1"/>
        <v>1.726245807233258</v>
      </c>
      <c r="O46" s="11"/>
      <c r="P46" s="9">
        <v>7983</v>
      </c>
      <c r="Q46" s="10">
        <f t="shared" si="19"/>
        <v>921.608417888012</v>
      </c>
      <c r="R46" s="19">
        <v>5211.01623719111</v>
      </c>
      <c r="S46" s="19">
        <v>7357.2</v>
      </c>
      <c r="T46" s="19">
        <v>8995.49493087559</v>
      </c>
      <c r="U46" s="11">
        <f t="shared" si="2"/>
        <v>1.4118551286583105</v>
      </c>
      <c r="V46" s="11"/>
      <c r="W46" s="9">
        <v>8196</v>
      </c>
      <c r="X46" s="10">
        <f t="shared" si="20"/>
        <v>699.8450463640801</v>
      </c>
      <c r="Y46" s="19">
        <v>4042.19016529778</v>
      </c>
      <c r="Z46" s="19">
        <v>5735.93</v>
      </c>
      <c r="AA46" s="19">
        <v>5706.98691588786</v>
      </c>
      <c r="AB46" s="11">
        <f t="shared" si="3"/>
        <v>1.4190153766745028</v>
      </c>
      <c r="AC46" s="11"/>
      <c r="AD46" s="9">
        <v>5281</v>
      </c>
      <c r="AE46" s="10">
        <f t="shared" si="21"/>
        <v>937.4737732929179</v>
      </c>
      <c r="AF46" s="19">
        <v>3774.33419048889</v>
      </c>
      <c r="AG46" s="19">
        <v>4950.7989967599</v>
      </c>
      <c r="AH46" s="19">
        <v>5355.83825301205</v>
      </c>
      <c r="AI46" s="11">
        <f t="shared" si="4"/>
        <v>1.3117012821057645</v>
      </c>
      <c r="AJ46" s="11"/>
      <c r="AK46" s="9">
        <v>6423</v>
      </c>
      <c r="AL46" s="10">
        <f t="shared" si="22"/>
        <v>577.0120818208546</v>
      </c>
      <c r="AM46" s="19">
        <v>4456.14939909334</v>
      </c>
      <c r="AN46" s="19">
        <v>3706.14860153535</v>
      </c>
      <c r="AO46" s="19">
        <v>5845.13688004556</v>
      </c>
      <c r="AP46" s="11">
        <f t="shared" si="5"/>
        <v>0.8316930761543615</v>
      </c>
      <c r="AQ46" s="11"/>
      <c r="AR46" s="9">
        <v>11230</v>
      </c>
      <c r="AS46" s="10">
        <f t="shared" si="23"/>
        <v>491.92521205278626</v>
      </c>
      <c r="AT46" s="19">
        <v>6891.20371553779</v>
      </c>
      <c r="AU46" s="19">
        <v>5524.32013135279</v>
      </c>
      <c r="AV46" s="19">
        <v>5731.36641658199</v>
      </c>
      <c r="AW46" s="11">
        <f t="shared" si="6"/>
        <v>0.8016480660551292</v>
      </c>
      <c r="AX46" s="11"/>
      <c r="AY46" s="9">
        <v>7038</v>
      </c>
      <c r="AZ46" s="10">
        <f t="shared" si="24"/>
        <v>590.342847913876</v>
      </c>
      <c r="BA46" s="19">
        <v>4602.25265808001</v>
      </c>
      <c r="BB46" s="19">
        <v>4154.83296361786</v>
      </c>
      <c r="BC46" s="19">
        <v>3689.38694284692</v>
      </c>
      <c r="BD46" s="11">
        <f t="shared" si="7"/>
        <v>0.9027824572654367</v>
      </c>
      <c r="BE46" s="11"/>
      <c r="BF46" s="9">
        <v>5212</v>
      </c>
      <c r="BG46" s="10">
        <f t="shared" si="25"/>
        <v>894.0688346620549</v>
      </c>
      <c r="BH46" s="19">
        <v>3896.08690631112</v>
      </c>
      <c r="BI46" s="19">
        <v>4659.88676625863</v>
      </c>
      <c r="BJ46" s="19">
        <v>3517.31891099924</v>
      </c>
      <c r="BK46" s="11">
        <f t="shared" si="8"/>
        <v>1.1960428189397572</v>
      </c>
      <c r="BL46" s="11"/>
      <c r="BM46" s="9">
        <v>5023</v>
      </c>
      <c r="BN46" s="10">
        <f t="shared" si="26"/>
        <v>576.1757629220067</v>
      </c>
      <c r="BO46" s="19">
        <v>3360.37495669334</v>
      </c>
      <c r="BP46" s="19">
        <v>2894.13085715724</v>
      </c>
      <c r="BQ46" s="19">
        <v>4019.15233589806</v>
      </c>
      <c r="BR46" s="11">
        <f t="shared" si="9"/>
        <v>0.8612523585776001</v>
      </c>
      <c r="BT46" s="9">
        <v>5274</v>
      </c>
      <c r="BU46" s="10">
        <f t="shared" si="27"/>
        <v>780.288546604308</v>
      </c>
      <c r="BV46" s="19">
        <v>4115.24179479112</v>
      </c>
      <c r="BW46" s="19">
        <v>4115.24179479112</v>
      </c>
      <c r="BX46" s="19">
        <v>3544.26170188096</v>
      </c>
      <c r="BY46" s="11">
        <f t="shared" si="10"/>
        <v>1</v>
      </c>
      <c r="BZ46" s="11"/>
      <c r="CA46" s="9">
        <v>5939</v>
      </c>
      <c r="CB46" s="10">
        <f t="shared" si="28"/>
        <v>823.1377413190555</v>
      </c>
      <c r="CC46" s="19">
        <v>4090.89125162667</v>
      </c>
      <c r="CD46" s="19">
        <v>4888.61504569387</v>
      </c>
      <c r="CE46" s="19">
        <v>4090.89125162667</v>
      </c>
      <c r="CF46" s="11">
        <f t="shared" si="11"/>
        <v>1.1949999999999998</v>
      </c>
      <c r="CG46" s="11"/>
      <c r="CH46" s="9">
        <v>4782</v>
      </c>
      <c r="CI46" s="10">
        <f t="shared" si="29"/>
        <v>611.1864123268465</v>
      </c>
      <c r="CJ46" s="19">
        <v>2264.60051429334</v>
      </c>
      <c r="CK46" s="19">
        <v>2922.69342374698</v>
      </c>
      <c r="CL46" s="19">
        <v>2706.19761458054</v>
      </c>
      <c r="CM46" s="11">
        <f t="shared" si="12"/>
        <v>1.290599999999998</v>
      </c>
      <c r="CN46" s="11"/>
      <c r="CO46" s="9">
        <v>5360</v>
      </c>
      <c r="CP46" s="10">
        <f>CR46*1000/CO46</f>
        <v>896.1742130866942</v>
      </c>
      <c r="CQ46" s="19">
        <v>3725.63310416001</v>
      </c>
      <c r="CR46" s="19">
        <v>4803.49378214468</v>
      </c>
      <c r="CS46" s="19">
        <v>4808.3020842289</v>
      </c>
      <c r="CT46" s="11">
        <f t="shared" si="13"/>
        <v>1.2893094</v>
      </c>
      <c r="CU46" s="11"/>
      <c r="CV46" s="9">
        <v>4990</v>
      </c>
      <c r="CW46" s="10">
        <f>CY46*1000/CV46</f>
        <v>841.0628384917777</v>
      </c>
      <c r="CX46" s="19">
        <v>4115.24179479112</v>
      </c>
      <c r="CY46" s="19">
        <v>4196.90356407397</v>
      </c>
      <c r="CZ46" s="19">
        <v>5305.81992929706</v>
      </c>
      <c r="DA46" s="11">
        <f t="shared" si="14"/>
        <v>1.0198437353999987</v>
      </c>
      <c r="DB46" s="11"/>
      <c r="DC46" s="9">
        <v>5162</v>
      </c>
      <c r="DD46" s="10">
        <f>DF46*1000/DC46</f>
        <v>658.8496535904515</v>
      </c>
      <c r="DE46" s="19">
        <v>3652.58147466667</v>
      </c>
      <c r="DF46" s="19">
        <v>3400.98191183391</v>
      </c>
      <c r="DG46" s="19">
        <v>3725.0623349769</v>
      </c>
      <c r="DH46" s="11">
        <f t="shared" si="15"/>
        <v>0.9311173304202007</v>
      </c>
      <c r="DI46" s="11"/>
      <c r="DJ46" s="9"/>
      <c r="DK46" s="10" t="e">
        <f>DM46*1000/DJ46</f>
        <v>#DIV/0!</v>
      </c>
      <c r="DL46" s="19"/>
      <c r="DM46" s="19"/>
      <c r="DN46" s="19"/>
      <c r="DO46" s="11" t="e">
        <f t="shared" si="34"/>
        <v>#DIV/0!</v>
      </c>
    </row>
    <row r="47" spans="1:119" ht="12">
      <c r="A47" s="1" t="s">
        <v>53</v>
      </c>
      <c r="B47" s="9">
        <v>38780</v>
      </c>
      <c r="C47" s="10">
        <f t="shared" si="17"/>
        <v>1368.5175593201573</v>
      </c>
      <c r="D47" s="19">
        <v>37951.9463689671</v>
      </c>
      <c r="E47" s="19">
        <v>53071.1109504357</v>
      </c>
      <c r="F47" s="19">
        <v>53898.7962537364</v>
      </c>
      <c r="G47" s="11">
        <f t="shared" si="0"/>
        <v>1.3983765268447832</v>
      </c>
      <c r="H47" s="11"/>
      <c r="I47" s="9">
        <v>37450</v>
      </c>
      <c r="J47" s="10">
        <f t="shared" si="18"/>
        <v>1372.3748998664887</v>
      </c>
      <c r="K47" s="19">
        <v>38259.8729115144</v>
      </c>
      <c r="L47" s="19">
        <v>51395.44</v>
      </c>
      <c r="M47" s="19">
        <v>53501.7081995264</v>
      </c>
      <c r="N47" s="11">
        <f t="shared" si="1"/>
        <v>1.343324901231766</v>
      </c>
      <c r="O47" s="11"/>
      <c r="P47" s="9">
        <v>17726</v>
      </c>
      <c r="Q47" s="10">
        <f t="shared" si="19"/>
        <v>1467.5493625183346</v>
      </c>
      <c r="R47" s="19">
        <v>19142.7667283633</v>
      </c>
      <c r="S47" s="19">
        <v>26013.78</v>
      </c>
      <c r="T47" s="19">
        <v>25714.9552246814</v>
      </c>
      <c r="U47" s="11">
        <f t="shared" si="2"/>
        <v>1.3589352244185324</v>
      </c>
      <c r="V47" s="11"/>
      <c r="W47" s="9">
        <v>15990</v>
      </c>
      <c r="X47" s="10">
        <f t="shared" si="20"/>
        <v>1170.6003752345216</v>
      </c>
      <c r="Y47" s="19">
        <v>11136.6766221309</v>
      </c>
      <c r="Z47" s="19">
        <v>18717.9</v>
      </c>
      <c r="AA47" s="19">
        <v>15134.0221447721</v>
      </c>
      <c r="AB47" s="11">
        <f t="shared" si="3"/>
        <v>1.6807437833656431</v>
      </c>
      <c r="AC47" s="11"/>
      <c r="AD47" s="9">
        <v>17805</v>
      </c>
      <c r="AE47" s="10">
        <f t="shared" si="21"/>
        <v>1229.2703241478066</v>
      </c>
      <c r="AF47" s="19">
        <v>15832.5563959788</v>
      </c>
      <c r="AG47" s="19">
        <v>21887.1581214517</v>
      </c>
      <c r="AH47" s="19">
        <v>26610.4707373272</v>
      </c>
      <c r="AI47" s="11">
        <f t="shared" si="4"/>
        <v>1.382414663434306</v>
      </c>
      <c r="AJ47" s="11"/>
      <c r="AK47" s="9">
        <v>18722</v>
      </c>
      <c r="AL47" s="10">
        <f t="shared" si="22"/>
        <v>687.2033389829666</v>
      </c>
      <c r="AM47" s="19">
        <v>18757.8585501791</v>
      </c>
      <c r="AN47" s="19">
        <v>12865.8209124391</v>
      </c>
      <c r="AO47" s="19">
        <v>25931.1387143941</v>
      </c>
      <c r="AP47" s="11">
        <f t="shared" si="5"/>
        <v>0.6858896434271415</v>
      </c>
      <c r="AQ47" s="11"/>
      <c r="AR47" s="9">
        <v>34610</v>
      </c>
      <c r="AS47" s="10">
        <f t="shared" si="23"/>
        <v>408.3987483067524</v>
      </c>
      <c r="AT47" s="19">
        <v>21272.5919809829</v>
      </c>
      <c r="AU47" s="19">
        <v>14134.6806788967</v>
      </c>
      <c r="AV47" s="19">
        <v>14590.6505286074</v>
      </c>
      <c r="AW47" s="11">
        <f t="shared" si="6"/>
        <v>0.6644550269911964</v>
      </c>
      <c r="AX47" s="11"/>
      <c r="AY47" s="9">
        <v>16978</v>
      </c>
      <c r="AZ47" s="10">
        <f t="shared" si="24"/>
        <v>484.0406343202827</v>
      </c>
      <c r="BA47" s="19">
        <v>9904.97045194135</v>
      </c>
      <c r="BB47" s="19">
        <v>8218.04188948976</v>
      </c>
      <c r="BC47" s="19">
        <v>6581.40740899173</v>
      </c>
      <c r="BD47" s="11">
        <f t="shared" si="7"/>
        <v>0.8296886830065247</v>
      </c>
      <c r="BE47" s="11"/>
      <c r="BF47" s="9">
        <v>12100</v>
      </c>
      <c r="BG47" s="10">
        <f t="shared" si="25"/>
        <v>942.4299607926695</v>
      </c>
      <c r="BH47" s="19">
        <v>9597.04390939395</v>
      </c>
      <c r="BI47" s="19">
        <v>11403.4025255913</v>
      </c>
      <c r="BJ47" s="19">
        <v>7962.55872194086</v>
      </c>
      <c r="BK47" s="11">
        <f t="shared" si="8"/>
        <v>1.1882203138019634</v>
      </c>
      <c r="BL47" s="11"/>
      <c r="BM47" s="9">
        <v>19417</v>
      </c>
      <c r="BN47" s="10">
        <f t="shared" si="26"/>
        <v>810.3271739797549</v>
      </c>
      <c r="BO47" s="19">
        <v>16345.7673002245</v>
      </c>
      <c r="BP47" s="19">
        <v>15734.1227371649</v>
      </c>
      <c r="BQ47" s="19">
        <v>19422.3727508065</v>
      </c>
      <c r="BR47" s="11">
        <f t="shared" si="9"/>
        <v>0.962580859507819</v>
      </c>
      <c r="BT47" s="9">
        <v>22961</v>
      </c>
      <c r="BU47" s="10">
        <f t="shared" si="27"/>
        <v>958.8758238813249</v>
      </c>
      <c r="BV47" s="19">
        <v>22016.7477921391</v>
      </c>
      <c r="BW47" s="19">
        <v>22016.7477921391</v>
      </c>
      <c r="BX47" s="19">
        <v>21192.9000133241</v>
      </c>
      <c r="BY47" s="11">
        <f t="shared" si="10"/>
        <v>1</v>
      </c>
      <c r="BZ47" s="11"/>
      <c r="CA47" s="9">
        <v>24351</v>
      </c>
      <c r="CB47" s="10">
        <f t="shared" si="28"/>
        <v>895.3213021523676</v>
      </c>
      <c r="CC47" s="19">
        <v>19553.3354517599</v>
      </c>
      <c r="CD47" s="19">
        <v>21801.9690287123</v>
      </c>
      <c r="CE47" s="19">
        <v>19553.3354517599</v>
      </c>
      <c r="CF47" s="11">
        <f t="shared" si="11"/>
        <v>1.1150000000000007</v>
      </c>
      <c r="CG47" s="11"/>
      <c r="CH47" s="9">
        <v>15130</v>
      </c>
      <c r="CI47" s="10">
        <f t="shared" si="29"/>
        <v>666.593294043146</v>
      </c>
      <c r="CJ47" s="19">
        <v>7236.27374986389</v>
      </c>
      <c r="CK47" s="19">
        <v>10085.5565388728</v>
      </c>
      <c r="CL47" s="19">
        <v>8068.44523109824</v>
      </c>
      <c r="CM47" s="11">
        <f t="shared" si="12"/>
        <v>1.3937500000000003</v>
      </c>
      <c r="CN47" s="11"/>
      <c r="CO47" s="9">
        <v>20993</v>
      </c>
      <c r="CP47" s="10">
        <f>CR47*1000/CO47</f>
        <v>1224.6196952048635</v>
      </c>
      <c r="CQ47" s="19">
        <v>17500.4918347772</v>
      </c>
      <c r="CR47" s="19">
        <v>25708.4412614357</v>
      </c>
      <c r="CS47" s="19">
        <v>24391.3104947207</v>
      </c>
      <c r="CT47" s="11">
        <f t="shared" si="13"/>
        <v>1.4690125000000034</v>
      </c>
      <c r="CU47" s="11"/>
      <c r="CV47" s="9">
        <v>25251</v>
      </c>
      <c r="CW47" s="10">
        <f>CY47*1000/CV47</f>
        <v>1394.430464382864</v>
      </c>
      <c r="CX47" s="19">
        <v>28534.526276059</v>
      </c>
      <c r="CY47" s="19">
        <v>35210.7636561317</v>
      </c>
      <c r="CZ47" s="19">
        <v>41917.5757811092</v>
      </c>
      <c r="DA47" s="11">
        <f t="shared" si="14"/>
        <v>1.2339705000000012</v>
      </c>
      <c r="DB47" s="11"/>
      <c r="DC47" s="9">
        <v>37728</v>
      </c>
      <c r="DD47" s="10">
        <f>DF47*1000/DC47</f>
        <v>817.1297213593405</v>
      </c>
      <c r="DE47" s="19">
        <v>27636.4071936291</v>
      </c>
      <c r="DF47" s="19">
        <v>30828.6701274452</v>
      </c>
      <c r="DG47" s="19">
        <v>34102.5112029261</v>
      </c>
      <c r="DH47" s="11">
        <f t="shared" si="15"/>
        <v>1.1155093320000002</v>
      </c>
      <c r="DI47" s="11"/>
      <c r="DJ47" s="9"/>
      <c r="DK47" s="10" t="e">
        <f>DM47*1000/DJ47</f>
        <v>#DIV/0!</v>
      </c>
      <c r="DL47" s="19"/>
      <c r="DM47" s="19"/>
      <c r="DN47" s="19"/>
      <c r="DO47" s="11" t="e">
        <f t="shared" si="34"/>
        <v>#DIV/0!</v>
      </c>
    </row>
    <row r="48" spans="1:119" ht="12">
      <c r="A48" s="15" t="s">
        <v>54</v>
      </c>
      <c r="B48" s="12" t="s">
        <v>0</v>
      </c>
      <c r="C48" s="12" t="s">
        <v>0</v>
      </c>
      <c r="D48" s="19">
        <v>98703.9640980535</v>
      </c>
      <c r="E48" s="19">
        <v>78046.9665904032</v>
      </c>
      <c r="F48" s="19">
        <v>80981.2146486494</v>
      </c>
      <c r="G48" s="11">
        <f t="shared" si="0"/>
        <v>0.7907176505380328</v>
      </c>
      <c r="H48" s="11"/>
      <c r="I48" s="12" t="s">
        <v>0</v>
      </c>
      <c r="J48" s="12" t="s">
        <v>0</v>
      </c>
      <c r="K48" s="19">
        <v>98309.3706109792</v>
      </c>
      <c r="L48" s="19">
        <v>79217.77</v>
      </c>
      <c r="M48" s="19">
        <v>77734.9545553862</v>
      </c>
      <c r="N48" s="11">
        <f t="shared" si="1"/>
        <v>0.8058008052301879</v>
      </c>
      <c r="O48" s="11"/>
      <c r="P48" s="12" t="s">
        <v>0</v>
      </c>
      <c r="Q48" s="12" t="s">
        <v>0</v>
      </c>
      <c r="R48" s="19">
        <v>90444.9798079277</v>
      </c>
      <c r="S48" s="19">
        <v>76961.65</v>
      </c>
      <c r="T48" s="19">
        <v>72880.6375582563</v>
      </c>
      <c r="U48" s="11">
        <f t="shared" si="2"/>
        <v>0.8509222973285925</v>
      </c>
      <c r="V48" s="11"/>
      <c r="W48" s="12" t="s">
        <v>0</v>
      </c>
      <c r="X48" s="12" t="s">
        <v>0</v>
      </c>
      <c r="Y48" s="19">
        <v>93158.3269077549</v>
      </c>
      <c r="Z48" s="19">
        <v>81807.16</v>
      </c>
      <c r="AA48" s="19">
        <v>79270.4975476348</v>
      </c>
      <c r="AB48" s="11">
        <f t="shared" si="3"/>
        <v>0.8781518809478535</v>
      </c>
      <c r="AC48" s="11"/>
      <c r="AD48" s="12" t="s">
        <v>0</v>
      </c>
      <c r="AE48" s="12" t="s">
        <v>0</v>
      </c>
      <c r="AF48" s="19">
        <v>88500.4127420577</v>
      </c>
      <c r="AG48" s="19">
        <v>74064.11</v>
      </c>
      <c r="AH48" s="19">
        <v>77716.8039140993</v>
      </c>
      <c r="AI48" s="11">
        <f t="shared" si="4"/>
        <v>0.8368786958753109</v>
      </c>
      <c r="AJ48" s="11"/>
      <c r="AK48" s="12" t="s">
        <v>0</v>
      </c>
      <c r="AL48" s="12" t="s">
        <v>0</v>
      </c>
      <c r="AM48" s="19">
        <v>87485.5383524545</v>
      </c>
      <c r="AN48" s="19">
        <v>79337.08</v>
      </c>
      <c r="AO48" s="19">
        <v>73214.7832443516</v>
      </c>
      <c r="AP48" s="11">
        <f t="shared" si="5"/>
        <v>0.9068593677777158</v>
      </c>
      <c r="AQ48" s="11"/>
      <c r="AR48" s="12" t="s">
        <v>0</v>
      </c>
      <c r="AS48" s="12" t="s">
        <v>0</v>
      </c>
      <c r="AT48" s="19">
        <v>86523.1974305775</v>
      </c>
      <c r="AU48" s="19">
        <v>79363.5738244952</v>
      </c>
      <c r="AV48" s="19">
        <v>78464.37212</v>
      </c>
      <c r="AW48" s="11">
        <f t="shared" si="6"/>
        <v>0.9172519761324485</v>
      </c>
      <c r="AX48" s="11"/>
      <c r="AY48" s="12" t="s">
        <v>0</v>
      </c>
      <c r="AZ48" s="12" t="s">
        <v>0</v>
      </c>
      <c r="BA48" s="19">
        <v>84965.7798768271</v>
      </c>
      <c r="BB48" s="19">
        <v>80195.15</v>
      </c>
      <c r="BC48" s="19">
        <v>77935.0294956543</v>
      </c>
      <c r="BD48" s="11">
        <f t="shared" si="7"/>
        <v>0.9438523381561026</v>
      </c>
      <c r="BE48" s="11"/>
      <c r="BF48" s="12" t="s">
        <v>0</v>
      </c>
      <c r="BG48" s="12" t="s">
        <v>0</v>
      </c>
      <c r="BH48" s="19">
        <v>84201.0878579356</v>
      </c>
      <c r="BI48" s="19">
        <v>82080.6653225337</v>
      </c>
      <c r="BJ48" s="19">
        <v>79473.39365</v>
      </c>
      <c r="BK48" s="11">
        <f t="shared" si="8"/>
        <v>0.9748171598568954</v>
      </c>
      <c r="BL48" s="11"/>
      <c r="BM48" s="12" t="s">
        <v>0</v>
      </c>
      <c r="BN48" s="12" t="s">
        <v>0</v>
      </c>
      <c r="BO48" s="19">
        <v>75865.18016</v>
      </c>
      <c r="BP48" s="19">
        <v>74087.09</v>
      </c>
      <c r="BQ48" s="19">
        <v>73954.6794556029</v>
      </c>
      <c r="BR48" s="11">
        <f t="shared" si="9"/>
        <v>0.9765624999999999</v>
      </c>
      <c r="BT48" s="12" t="s">
        <v>0</v>
      </c>
      <c r="BU48" s="12" t="s">
        <v>0</v>
      </c>
      <c r="BV48" s="19">
        <v>73665.08993536</v>
      </c>
      <c r="BW48" s="19">
        <v>73665.08993536</v>
      </c>
      <c r="BX48" s="19">
        <v>71938.56439</v>
      </c>
      <c r="BY48" s="11">
        <f t="shared" si="10"/>
        <v>1</v>
      </c>
      <c r="BZ48" s="11"/>
      <c r="CA48" s="12" t="s">
        <v>0</v>
      </c>
      <c r="CB48" s="12" t="s">
        <v>0</v>
      </c>
      <c r="CC48" s="19">
        <v>72854.773946071</v>
      </c>
      <c r="CD48" s="19">
        <v>69576.3091184979</v>
      </c>
      <c r="CE48" s="19">
        <v>72854.773946071</v>
      </c>
      <c r="CF48" s="11">
        <f t="shared" si="11"/>
        <v>0.9550000000000013</v>
      </c>
      <c r="CG48" s="11"/>
      <c r="CH48" s="12" t="s">
        <v>0</v>
      </c>
      <c r="CI48" s="12" t="s">
        <v>0</v>
      </c>
      <c r="CJ48" s="19">
        <v>68920.6161529832</v>
      </c>
      <c r="CK48" s="19">
        <v>66806.4762524905</v>
      </c>
      <c r="CL48" s="19">
        <v>65819.188426099</v>
      </c>
      <c r="CM48" s="11">
        <f t="shared" si="12"/>
        <v>0.9693250000000008</v>
      </c>
      <c r="CN48" s="11"/>
      <c r="CO48" s="12" t="s">
        <v>0</v>
      </c>
      <c r="CP48" s="12" t="s">
        <v>0</v>
      </c>
      <c r="CQ48" s="19">
        <v>66163.7915068639</v>
      </c>
      <c r="CR48" s="19">
        <v>61504.7142970928</v>
      </c>
      <c r="CS48" s="19">
        <v>64134.2172023908</v>
      </c>
      <c r="CT48" s="11">
        <f t="shared" si="13"/>
        <v>0.9295826749999997</v>
      </c>
      <c r="CU48" s="11"/>
      <c r="CV48" s="12" t="s">
        <v>0</v>
      </c>
      <c r="CW48" s="12" t="s">
        <v>0</v>
      </c>
      <c r="CX48" s="19">
        <v>65039.0070512472</v>
      </c>
      <c r="CY48" s="19">
        <v>60398.6750198882</v>
      </c>
      <c r="CZ48" s="19">
        <v>60459.1341540422</v>
      </c>
      <c r="DA48" s="11">
        <f t="shared" si="14"/>
        <v>0.9286530923250002</v>
      </c>
      <c r="DB48" s="11"/>
      <c r="DC48" s="12" t="s">
        <v>0</v>
      </c>
      <c r="DD48" s="12" t="s">
        <v>0</v>
      </c>
      <c r="DE48" s="19">
        <v>63087.8368397098</v>
      </c>
      <c r="DF48" s="19">
        <v>58528.1280545223</v>
      </c>
      <c r="DG48" s="19">
        <v>58586.7147692915</v>
      </c>
      <c r="DH48" s="11">
        <f t="shared" si="15"/>
        <v>0.9277244392326754</v>
      </c>
      <c r="DI48" s="11"/>
      <c r="DJ48" s="12" t="s">
        <v>0</v>
      </c>
      <c r="DK48" s="12" t="s">
        <v>0</v>
      </c>
      <c r="DL48" s="19"/>
      <c r="DM48" s="19"/>
      <c r="DN48" s="19"/>
      <c r="DO48" s="11" t="e">
        <f t="shared" si="34"/>
        <v>#DIV/0!</v>
      </c>
    </row>
    <row r="49" spans="1:119" ht="12">
      <c r="A49" s="15" t="s">
        <v>55</v>
      </c>
      <c r="B49" s="12" t="s">
        <v>0</v>
      </c>
      <c r="C49" s="12" t="s">
        <v>0</v>
      </c>
      <c r="D49" s="19">
        <v>303378.230900213</v>
      </c>
      <c r="E49" s="19">
        <v>273883.807526843</v>
      </c>
      <c r="F49" s="19">
        <v>272005.490798405</v>
      </c>
      <c r="G49" s="11">
        <f t="shared" si="0"/>
        <v>0.9027800271435055</v>
      </c>
      <c r="H49" s="11"/>
      <c r="I49" s="12" t="s">
        <v>0</v>
      </c>
      <c r="J49" s="12" t="s">
        <v>0</v>
      </c>
      <c r="K49" s="19">
        <v>291006.846000642</v>
      </c>
      <c r="L49" s="19">
        <v>289148.5</v>
      </c>
      <c r="M49" s="19">
        <v>262715.168331406</v>
      </c>
      <c r="N49" s="11">
        <f t="shared" si="1"/>
        <v>0.9936140815029558</v>
      </c>
      <c r="O49" s="11"/>
      <c r="P49" s="12" t="s">
        <v>0</v>
      </c>
      <c r="Q49" s="12" t="s">
        <v>0</v>
      </c>
      <c r="R49" s="19">
        <v>299374.403419712</v>
      </c>
      <c r="S49" s="19">
        <v>303786.74</v>
      </c>
      <c r="T49" s="19">
        <v>297462.622879372</v>
      </c>
      <c r="U49" s="11">
        <f t="shared" si="2"/>
        <v>1.0147385231665984</v>
      </c>
      <c r="V49" s="11"/>
      <c r="W49" s="12" t="s">
        <v>0</v>
      </c>
      <c r="X49" s="12" t="s">
        <v>0</v>
      </c>
      <c r="Y49" s="19">
        <v>224907.387256827</v>
      </c>
      <c r="Z49" s="19">
        <v>243346.22</v>
      </c>
      <c r="AA49" s="19">
        <v>228222.18999425</v>
      </c>
      <c r="AB49" s="11">
        <f t="shared" si="3"/>
        <v>1.0819841134080548</v>
      </c>
      <c r="AC49" s="11"/>
      <c r="AD49" s="12" t="s">
        <v>0</v>
      </c>
      <c r="AE49" s="12" t="s">
        <v>0</v>
      </c>
      <c r="AF49" s="19">
        <v>295559.738349334</v>
      </c>
      <c r="AG49" s="19">
        <v>276747.83</v>
      </c>
      <c r="AH49" s="19">
        <v>319790.941457021</v>
      </c>
      <c r="AI49" s="11">
        <f t="shared" si="4"/>
        <v>0.9363515868081483</v>
      </c>
      <c r="AJ49" s="11"/>
      <c r="AK49" s="12" t="s">
        <v>0</v>
      </c>
      <c r="AL49" s="12" t="s">
        <v>0</v>
      </c>
      <c r="AM49" s="19">
        <v>301854.171299023</v>
      </c>
      <c r="AN49" s="19">
        <v>263815.27</v>
      </c>
      <c r="AO49" s="19">
        <v>282641.6322805</v>
      </c>
      <c r="AP49" s="11">
        <f t="shared" si="5"/>
        <v>0.8739825223043188</v>
      </c>
      <c r="AQ49" s="11"/>
      <c r="AR49" s="12" t="s">
        <v>0</v>
      </c>
      <c r="AS49" s="12" t="s">
        <v>0</v>
      </c>
      <c r="AT49" s="19">
        <v>280695.822326366</v>
      </c>
      <c r="AU49" s="19">
        <v>246228.31</v>
      </c>
      <c r="AV49" s="19">
        <v>245323.242797082</v>
      </c>
      <c r="AW49" s="11">
        <f t="shared" si="6"/>
        <v>0.877206892355204</v>
      </c>
      <c r="AX49" s="11"/>
      <c r="AY49" s="12" t="s">
        <v>0</v>
      </c>
      <c r="AZ49" s="12" t="s">
        <v>0</v>
      </c>
      <c r="BA49" s="19">
        <v>250591.754601079</v>
      </c>
      <c r="BB49" s="19">
        <v>241262.95</v>
      </c>
      <c r="BC49" s="19">
        <v>219820.81430345</v>
      </c>
      <c r="BD49" s="11">
        <f t="shared" si="7"/>
        <v>0.9627728988292944</v>
      </c>
      <c r="BE49" s="11"/>
      <c r="BF49" s="12" t="s">
        <v>0</v>
      </c>
      <c r="BG49" s="12" t="s">
        <v>0</v>
      </c>
      <c r="BH49" s="19">
        <v>251842.25616115</v>
      </c>
      <c r="BI49" s="19">
        <v>262922.18</v>
      </c>
      <c r="BJ49" s="19">
        <v>242466.89901198</v>
      </c>
      <c r="BK49" s="11">
        <f t="shared" si="8"/>
        <v>1.043995491494327</v>
      </c>
      <c r="BL49" s="11"/>
      <c r="BM49" s="12" t="s">
        <v>0</v>
      </c>
      <c r="BN49" s="12" t="s">
        <v>0</v>
      </c>
      <c r="BO49" s="19">
        <v>252620.369045893</v>
      </c>
      <c r="BP49" s="19">
        <v>243227.895092517</v>
      </c>
      <c r="BQ49" s="19">
        <v>263734.526343546</v>
      </c>
      <c r="BR49" s="11">
        <f t="shared" si="9"/>
        <v>0.9628198074888027</v>
      </c>
      <c r="BT49" s="12" t="s">
        <v>0</v>
      </c>
      <c r="BU49" s="12" t="s">
        <v>0</v>
      </c>
      <c r="BV49" s="19">
        <v>277663.590395149</v>
      </c>
      <c r="BW49" s="19">
        <v>277663.590395149</v>
      </c>
      <c r="BX49" s="19">
        <v>267340.004650907</v>
      </c>
      <c r="BY49" s="11">
        <f t="shared" si="10"/>
        <v>1</v>
      </c>
      <c r="BZ49" s="11"/>
      <c r="CA49" s="12" t="s">
        <v>0</v>
      </c>
      <c r="CB49" s="12" t="s">
        <v>0</v>
      </c>
      <c r="CC49" s="19">
        <v>256185.184456598</v>
      </c>
      <c r="CD49" s="19">
        <v>275329.129091934</v>
      </c>
      <c r="CE49" s="19">
        <v>256185.184456598</v>
      </c>
      <c r="CF49" s="11">
        <f t="shared" si="11"/>
        <v>1.0747269779708095</v>
      </c>
      <c r="CG49" s="11"/>
      <c r="CH49" s="12" t="s">
        <v>0</v>
      </c>
      <c r="CI49" s="12" t="s">
        <v>0</v>
      </c>
      <c r="CJ49" s="19">
        <v>206304.018398082</v>
      </c>
      <c r="CK49" s="19">
        <v>208177.66</v>
      </c>
      <c r="CL49" s="19">
        <v>221720.494236206</v>
      </c>
      <c r="CM49" s="11">
        <f t="shared" si="12"/>
        <v>1.0090819442901138</v>
      </c>
      <c r="CN49" s="11"/>
      <c r="CO49" s="12" t="s">
        <v>0</v>
      </c>
      <c r="CP49" s="12" t="s">
        <v>0</v>
      </c>
      <c r="CQ49" s="19">
        <v>229372.459287506</v>
      </c>
      <c r="CR49" s="19">
        <v>251922.25</v>
      </c>
      <c r="CS49" s="19">
        <v>231455.607184441</v>
      </c>
      <c r="CT49" s="11">
        <f t="shared" si="13"/>
        <v>1.0983108032347906</v>
      </c>
      <c r="CU49" s="11"/>
      <c r="CV49" s="12" t="s">
        <v>0</v>
      </c>
      <c r="CW49" s="12" t="s">
        <v>0</v>
      </c>
      <c r="CX49" s="19">
        <v>240340.167793917</v>
      </c>
      <c r="CY49" s="19">
        <v>244464.48</v>
      </c>
      <c r="CZ49" s="19">
        <v>263968.202739322</v>
      </c>
      <c r="DA49" s="11">
        <f t="shared" si="14"/>
        <v>1.0171603117528796</v>
      </c>
      <c r="DB49" s="11"/>
      <c r="DC49" s="12" t="s">
        <v>0</v>
      </c>
      <c r="DD49" s="12" t="s">
        <v>0</v>
      </c>
      <c r="DE49" s="19">
        <v>233867.357059166</v>
      </c>
      <c r="DF49" s="19">
        <v>204513.3</v>
      </c>
      <c r="DG49" s="19">
        <v>237880.593815123</v>
      </c>
      <c r="DH49" s="11">
        <f t="shared" si="15"/>
        <v>0.8744841630388812</v>
      </c>
      <c r="DI49" s="11"/>
      <c r="DJ49" s="12" t="s">
        <v>0</v>
      </c>
      <c r="DK49" s="12" t="s">
        <v>0</v>
      </c>
      <c r="DL49" s="19"/>
      <c r="DM49" s="19"/>
      <c r="DN49" s="19"/>
      <c r="DO49" s="11" t="e">
        <f t="shared" si="34"/>
        <v>#DIV/0!</v>
      </c>
    </row>
    <row r="50" spans="1:119" ht="12">
      <c r="A50" s="15" t="s">
        <v>56</v>
      </c>
      <c r="B50" s="12" t="s">
        <v>0</v>
      </c>
      <c r="C50" s="12" t="s">
        <v>0</v>
      </c>
      <c r="D50" s="19">
        <v>1212830.48823405</v>
      </c>
      <c r="E50" s="19">
        <v>1085299.48922413</v>
      </c>
      <c r="F50" s="19">
        <v>1096119.22167038</v>
      </c>
      <c r="G50" s="11">
        <f t="shared" si="0"/>
        <v>0.8948484555367565</v>
      </c>
      <c r="H50" s="11"/>
      <c r="I50" s="12" t="s">
        <v>0</v>
      </c>
      <c r="J50" s="12" t="s">
        <v>0</v>
      </c>
      <c r="K50" s="19">
        <v>1297350.24378296</v>
      </c>
      <c r="L50" s="19">
        <v>1195228.08122571</v>
      </c>
      <c r="M50" s="19">
        <v>1160931.86193942</v>
      </c>
      <c r="N50" s="11">
        <f t="shared" si="1"/>
        <v>0.9212840456564213</v>
      </c>
      <c r="O50" s="11"/>
      <c r="P50" s="12" t="s">
        <v>0</v>
      </c>
      <c r="Q50" s="12" t="s">
        <v>0</v>
      </c>
      <c r="R50" s="19">
        <v>1127054.43764204</v>
      </c>
      <c r="S50" s="19">
        <v>1119140.58404366</v>
      </c>
      <c r="T50" s="19">
        <v>1038337.27198588</v>
      </c>
      <c r="U50" s="11">
        <f t="shared" si="2"/>
        <v>0.992978286288516</v>
      </c>
      <c r="V50" s="11"/>
      <c r="W50" s="12" t="s">
        <v>0</v>
      </c>
      <c r="X50" s="12" t="s">
        <v>0</v>
      </c>
      <c r="Y50" s="19">
        <v>1011079.24673669</v>
      </c>
      <c r="Z50" s="19">
        <v>1073253.44906654</v>
      </c>
      <c r="AA50" s="19">
        <v>1003979.73772648</v>
      </c>
      <c r="AB50" s="11">
        <f t="shared" si="3"/>
        <v>1.0614929072380037</v>
      </c>
      <c r="AC50" s="11"/>
      <c r="AD50" s="12" t="s">
        <v>0</v>
      </c>
      <c r="AE50" s="12" t="s">
        <v>0</v>
      </c>
      <c r="AF50" s="19">
        <v>1242021.93653267</v>
      </c>
      <c r="AG50" s="19">
        <v>1214984.58336303</v>
      </c>
      <c r="AH50" s="19">
        <v>1318397.47626344</v>
      </c>
      <c r="AI50" s="11">
        <f t="shared" si="4"/>
        <v>0.9782311790360808</v>
      </c>
      <c r="AJ50" s="11"/>
      <c r="AK50" s="12" t="s">
        <v>0</v>
      </c>
      <c r="AL50" s="12" t="s">
        <v>0</v>
      </c>
      <c r="AM50" s="19">
        <v>1208156.89252095</v>
      </c>
      <c r="AN50" s="19">
        <v>1052302.84654464</v>
      </c>
      <c r="AO50" s="19">
        <v>1181856.74143134</v>
      </c>
      <c r="AP50" s="11">
        <f t="shared" si="5"/>
        <v>0.8709985044648434</v>
      </c>
      <c r="AQ50" s="11"/>
      <c r="AR50" s="12" t="s">
        <v>0</v>
      </c>
      <c r="AS50" s="12" t="s">
        <v>0</v>
      </c>
      <c r="AT50" s="19">
        <v>1217739.12457941</v>
      </c>
      <c r="AU50" s="19">
        <v>1080211.48117731</v>
      </c>
      <c r="AV50" s="19">
        <v>1060648.95633699</v>
      </c>
      <c r="AW50" s="11">
        <f t="shared" si="6"/>
        <v>0.887063131481794</v>
      </c>
      <c r="AX50" s="11"/>
      <c r="AY50" s="12" t="s">
        <v>0</v>
      </c>
      <c r="AZ50" s="12" t="s">
        <v>0</v>
      </c>
      <c r="BA50" s="19">
        <v>1139338.03642835</v>
      </c>
      <c r="BB50" s="19">
        <v>1142064.73154653</v>
      </c>
      <c r="BC50" s="19">
        <v>1010664.76641045</v>
      </c>
      <c r="BD50" s="11">
        <f t="shared" si="7"/>
        <v>1.0023932274978968</v>
      </c>
      <c r="BE50" s="11"/>
      <c r="BF50" s="12" t="s">
        <v>0</v>
      </c>
      <c r="BG50" s="12" t="s">
        <v>0</v>
      </c>
      <c r="BH50" s="19">
        <v>1079332.69777673</v>
      </c>
      <c r="BI50" s="19">
        <v>1174536.04941465</v>
      </c>
      <c r="BJ50" s="19">
        <v>1081915.78646843</v>
      </c>
      <c r="BK50" s="11">
        <f t="shared" si="8"/>
        <v>1.0882057514184693</v>
      </c>
      <c r="BL50" s="11"/>
      <c r="BM50" s="12" t="s">
        <v>0</v>
      </c>
      <c r="BN50" s="12" t="s">
        <v>0</v>
      </c>
      <c r="BO50" s="19">
        <v>1207139.18782955</v>
      </c>
      <c r="BP50" s="19">
        <v>1066372.46084494</v>
      </c>
      <c r="BQ50" s="19">
        <v>1313615.80695874</v>
      </c>
      <c r="BR50" s="11">
        <f t="shared" si="9"/>
        <v>0.8833881557289925</v>
      </c>
      <c r="BT50" s="12" t="s">
        <v>0</v>
      </c>
      <c r="BU50" s="12" t="s">
        <v>0</v>
      </c>
      <c r="BV50" s="19">
        <v>1090078.7859687</v>
      </c>
      <c r="BW50" s="19">
        <v>1090078.7859687</v>
      </c>
      <c r="BX50" s="19">
        <v>962962.688336189</v>
      </c>
      <c r="BY50" s="11">
        <f t="shared" si="10"/>
        <v>1</v>
      </c>
      <c r="BZ50" s="11"/>
      <c r="CA50" s="12" t="s">
        <v>0</v>
      </c>
      <c r="CB50" s="12" t="s">
        <v>0</v>
      </c>
      <c r="CC50" s="19">
        <v>1228822.22719521</v>
      </c>
      <c r="CD50" s="19">
        <v>1098639.21937784</v>
      </c>
      <c r="CE50" s="19">
        <v>1228822.22719521</v>
      </c>
      <c r="CF50" s="11">
        <f t="shared" si="11"/>
        <v>0.8940587133465895</v>
      </c>
      <c r="CG50" s="11"/>
      <c r="CH50" s="12" t="s">
        <v>0</v>
      </c>
      <c r="CI50" s="12" t="s">
        <v>0</v>
      </c>
      <c r="CJ50" s="19">
        <v>1015157.57827109</v>
      </c>
      <c r="CK50" s="19">
        <v>1114080.50334136</v>
      </c>
      <c r="CL50" s="19">
        <v>907610.47827309</v>
      </c>
      <c r="CM50" s="11">
        <f t="shared" si="12"/>
        <v>1.0974458814943244</v>
      </c>
      <c r="CN50" s="11"/>
      <c r="CO50" s="12" t="s">
        <v>0</v>
      </c>
      <c r="CP50" s="12" t="s">
        <v>0</v>
      </c>
      <c r="CQ50" s="19">
        <v>1156061.42467167</v>
      </c>
      <c r="CR50" s="19">
        <v>1360807.75637146</v>
      </c>
      <c r="CS50" s="19">
        <v>1268714.84926039</v>
      </c>
      <c r="CT50" s="11">
        <f t="shared" si="13"/>
        <v>1.1771067932293817</v>
      </c>
      <c r="CU50" s="11"/>
      <c r="CV50" s="12" t="s">
        <v>0</v>
      </c>
      <c r="CW50" s="12" t="s">
        <v>0</v>
      </c>
      <c r="CX50" s="19">
        <v>1153495.49866941</v>
      </c>
      <c r="CY50" s="19">
        <v>1135191.20876529</v>
      </c>
      <c r="CZ50" s="19">
        <v>1357787.38744328</v>
      </c>
      <c r="DA50" s="11">
        <f t="shared" si="14"/>
        <v>0.984131459615374</v>
      </c>
      <c r="DB50" s="11"/>
      <c r="DC50" s="12" t="s">
        <v>0</v>
      </c>
      <c r="DD50" s="12" t="s">
        <v>0</v>
      </c>
      <c r="DE50" s="19">
        <v>1169876.55096367</v>
      </c>
      <c r="DF50" s="19">
        <v>1228607.23164109</v>
      </c>
      <c r="DG50" s="19">
        <v>1151312.31766967</v>
      </c>
      <c r="DH50" s="11">
        <f t="shared" si="15"/>
        <v>1.050202459933949</v>
      </c>
      <c r="DI50" s="11"/>
      <c r="DJ50" s="12" t="s">
        <v>0</v>
      </c>
      <c r="DK50" s="12" t="s">
        <v>0</v>
      </c>
      <c r="DL50" s="19"/>
      <c r="DM50" s="19"/>
      <c r="DN50" s="19"/>
      <c r="DO50" s="11" t="e">
        <f t="shared" si="34"/>
        <v>#DIV/0!</v>
      </c>
    </row>
    <row r="51" spans="1:119" ht="12">
      <c r="A51" s="15" t="s">
        <v>57</v>
      </c>
      <c r="B51" s="12" t="s">
        <v>0</v>
      </c>
      <c r="C51" s="12" t="s">
        <v>0</v>
      </c>
      <c r="D51" s="19">
        <v>336463.733774512</v>
      </c>
      <c r="E51" s="19">
        <v>361634.224565789</v>
      </c>
      <c r="F51" s="19">
        <v>386742.909823716</v>
      </c>
      <c r="G51" s="11">
        <f t="shared" si="0"/>
        <v>1.0748089266825573</v>
      </c>
      <c r="H51" s="11"/>
      <c r="I51" s="12" t="s">
        <v>0</v>
      </c>
      <c r="J51" s="12" t="s">
        <v>0</v>
      </c>
      <c r="K51" s="19">
        <v>358695.855406736</v>
      </c>
      <c r="L51" s="19">
        <v>398716.143</v>
      </c>
      <c r="M51" s="19">
        <v>385529.507355195</v>
      </c>
      <c r="N51" s="11">
        <f t="shared" si="1"/>
        <v>1.1115716476508595</v>
      </c>
      <c r="O51" s="11"/>
      <c r="P51" s="12" t="s">
        <v>0</v>
      </c>
      <c r="Q51" s="12" t="s">
        <v>0</v>
      </c>
      <c r="R51" s="19">
        <v>282523.921688642</v>
      </c>
      <c r="S51" s="19">
        <v>352623.477</v>
      </c>
      <c r="T51" s="19">
        <v>314045.581132226</v>
      </c>
      <c r="U51" s="11">
        <f t="shared" si="2"/>
        <v>1.2481190084449267</v>
      </c>
      <c r="V51" s="11"/>
      <c r="W51" s="12" t="s">
        <v>0</v>
      </c>
      <c r="X51" s="12" t="s">
        <v>0</v>
      </c>
      <c r="Y51" s="19">
        <v>260212.990914605</v>
      </c>
      <c r="Z51" s="19">
        <v>342886.995</v>
      </c>
      <c r="AA51" s="19">
        <v>324776.780204826</v>
      </c>
      <c r="AB51" s="11">
        <f t="shared" si="3"/>
        <v>1.317716666623022</v>
      </c>
      <c r="AC51" s="11"/>
      <c r="AD51" s="12" t="s">
        <v>0</v>
      </c>
      <c r="AE51" s="12" t="s">
        <v>0</v>
      </c>
      <c r="AF51" s="19">
        <v>349962.208411692</v>
      </c>
      <c r="AG51" s="19">
        <v>409330.095364175</v>
      </c>
      <c r="AH51" s="19">
        <v>461151.034712286</v>
      </c>
      <c r="AI51" s="11">
        <f t="shared" si="4"/>
        <v>1.1696408512848426</v>
      </c>
      <c r="AJ51" s="11"/>
      <c r="AK51" s="12" t="s">
        <v>0</v>
      </c>
      <c r="AL51" s="12" t="s">
        <v>0</v>
      </c>
      <c r="AM51" s="19">
        <v>312586.08753127</v>
      </c>
      <c r="AN51" s="19">
        <v>298007.87526224</v>
      </c>
      <c r="AO51" s="19">
        <v>365613.457519872</v>
      </c>
      <c r="AP51" s="11">
        <f t="shared" si="5"/>
        <v>0.9533625684234215</v>
      </c>
      <c r="AQ51" s="11"/>
      <c r="AR51" s="12" t="s">
        <v>0</v>
      </c>
      <c r="AS51" s="12" t="s">
        <v>0</v>
      </c>
      <c r="AT51" s="19">
        <v>330142.237831056</v>
      </c>
      <c r="AU51" s="19">
        <v>307262.178721493</v>
      </c>
      <c r="AV51" s="19">
        <v>314745.251803672</v>
      </c>
      <c r="AW51" s="11">
        <f t="shared" si="6"/>
        <v>0.9306963590606318</v>
      </c>
      <c r="AX51" s="11"/>
      <c r="AY51" s="12" t="s">
        <v>0</v>
      </c>
      <c r="AZ51" s="12" t="s">
        <v>0</v>
      </c>
      <c r="BA51" s="19">
        <v>314498.294277921</v>
      </c>
      <c r="BB51" s="19">
        <v>353743.774089292</v>
      </c>
      <c r="BC51" s="19">
        <v>292702.41741524</v>
      </c>
      <c r="BD51" s="11">
        <f t="shared" si="7"/>
        <v>1.1247875760390924</v>
      </c>
      <c r="BE51" s="11"/>
      <c r="BF51" s="12" t="s">
        <v>0</v>
      </c>
      <c r="BG51" s="12" t="s">
        <v>0</v>
      </c>
      <c r="BH51" s="19">
        <v>310728.170072952</v>
      </c>
      <c r="BI51" s="19">
        <v>357838.613957888</v>
      </c>
      <c r="BJ51" s="19">
        <v>349503.185223418</v>
      </c>
      <c r="BK51" s="11">
        <f t="shared" si="8"/>
        <v>1.151613044526589</v>
      </c>
      <c r="BL51" s="11"/>
      <c r="BM51" s="12" t="s">
        <v>0</v>
      </c>
      <c r="BN51" s="12" t="s">
        <v>0</v>
      </c>
      <c r="BO51" s="19">
        <v>335081.248656442</v>
      </c>
      <c r="BP51" s="19">
        <v>320821.352118342</v>
      </c>
      <c r="BQ51" s="19">
        <v>385883.936929017</v>
      </c>
      <c r="BR51" s="11">
        <f t="shared" si="9"/>
        <v>0.9574434660391259</v>
      </c>
      <c r="BT51" s="12" t="s">
        <v>0</v>
      </c>
      <c r="BU51" s="12" t="s">
        <v>0</v>
      </c>
      <c r="BV51" s="19">
        <v>330407.732908515</v>
      </c>
      <c r="BW51" s="19">
        <v>330407.732908515</v>
      </c>
      <c r="BX51" s="19">
        <v>316346.725002058</v>
      </c>
      <c r="BY51" s="11">
        <f t="shared" si="10"/>
        <v>1</v>
      </c>
      <c r="BZ51" s="11"/>
      <c r="CA51" s="12" t="s">
        <v>0</v>
      </c>
      <c r="CB51" s="12" t="s">
        <v>0</v>
      </c>
      <c r="CC51" s="19">
        <v>313605.279015293</v>
      </c>
      <c r="CD51" s="19">
        <v>350572.293344202</v>
      </c>
      <c r="CE51" s="19">
        <v>313605.279015293</v>
      </c>
      <c r="CF51" s="11">
        <f t="shared" si="11"/>
        <v>1.1178775256748987</v>
      </c>
      <c r="CG51" s="11"/>
      <c r="CH51" s="12" t="s">
        <v>0</v>
      </c>
      <c r="CI51" s="12" t="s">
        <v>0</v>
      </c>
      <c r="CJ51" s="19">
        <v>301242.676179876</v>
      </c>
      <c r="CK51" s="19">
        <v>445482.169436654</v>
      </c>
      <c r="CL51" s="19">
        <v>336752.417475645</v>
      </c>
      <c r="CM51" s="11">
        <f t="shared" si="12"/>
        <v>1.4788149377966975</v>
      </c>
      <c r="CN51" s="11"/>
      <c r="CO51" s="12" t="s">
        <v>0</v>
      </c>
      <c r="CP51" s="12" t="s">
        <v>0</v>
      </c>
      <c r="CQ51" s="19">
        <v>364460.518988559</v>
      </c>
      <c r="CR51" s="19">
        <v>547924.172522623</v>
      </c>
      <c r="CS51" s="19">
        <v>538969.659717417</v>
      </c>
      <c r="CT51" s="11">
        <f t="shared" si="13"/>
        <v>1.5033841636488017</v>
      </c>
      <c r="CU51" s="11"/>
      <c r="CV51" s="12" t="s">
        <v>0</v>
      </c>
      <c r="CW51" s="12" t="s">
        <v>0</v>
      </c>
      <c r="CX51" s="19">
        <v>336017.938507018</v>
      </c>
      <c r="CY51" s="19">
        <v>455821.560042853</v>
      </c>
      <c r="CZ51" s="19">
        <v>505164.047453368</v>
      </c>
      <c r="DA51" s="11">
        <f t="shared" si="14"/>
        <v>1.3565393623570867</v>
      </c>
      <c r="DB51" s="11"/>
      <c r="DC51" s="12" t="s">
        <v>0</v>
      </c>
      <c r="DD51" s="12" t="s">
        <v>0</v>
      </c>
      <c r="DE51" s="19">
        <v>357352.177025014</v>
      </c>
      <c r="DF51" s="19">
        <v>485709.719765424</v>
      </c>
      <c r="DG51" s="19">
        <v>484762.294358429</v>
      </c>
      <c r="DH51" s="11">
        <f t="shared" si="15"/>
        <v>1.359190599617993</v>
      </c>
      <c r="DI51" s="11"/>
      <c r="DJ51" s="12" t="s">
        <v>0</v>
      </c>
      <c r="DK51" s="12" t="s">
        <v>0</v>
      </c>
      <c r="DL51" s="19"/>
      <c r="DM51" s="19"/>
      <c r="DN51" s="19"/>
      <c r="DO51" s="11" t="e">
        <f t="shared" si="34"/>
        <v>#DIV/0!</v>
      </c>
    </row>
    <row r="52" spans="1:119" ht="12">
      <c r="A52" s="1" t="s">
        <v>58</v>
      </c>
      <c r="B52" s="9">
        <v>15</v>
      </c>
      <c r="C52" s="10">
        <f>E52*1000/B52</f>
        <v>2513.4235755688333</v>
      </c>
      <c r="D52" s="19">
        <v>41.5223348255879</v>
      </c>
      <c r="E52" s="19">
        <v>37.7013536335325</v>
      </c>
      <c r="F52" s="19">
        <v>33.5696984408166</v>
      </c>
      <c r="G52" s="11">
        <f t="shared" si="0"/>
        <v>0.9079776894024576</v>
      </c>
      <c r="H52" s="11"/>
      <c r="I52" s="9">
        <v>14</v>
      </c>
      <c r="J52" s="10">
        <f>L52*1000/I52</f>
        <v>2803.5714285714284</v>
      </c>
      <c r="K52" s="19">
        <v>41.5223348255879</v>
      </c>
      <c r="L52" s="19">
        <v>39.25</v>
      </c>
      <c r="M52" s="19">
        <v>37.7013536335325</v>
      </c>
      <c r="N52" s="11">
        <f t="shared" si="1"/>
        <v>0.9452743966558551</v>
      </c>
      <c r="O52" s="11"/>
      <c r="P52" s="9">
        <v>14</v>
      </c>
      <c r="Q52" s="10">
        <f>S52*1000/P52</f>
        <v>3274.285714285714</v>
      </c>
      <c r="R52" s="19">
        <v>41.5223348255879</v>
      </c>
      <c r="S52" s="19">
        <v>45.84</v>
      </c>
      <c r="T52" s="19">
        <v>39.25</v>
      </c>
      <c r="U52" s="11">
        <f t="shared" si="2"/>
        <v>1.1039841615975643</v>
      </c>
      <c r="V52" s="11"/>
      <c r="W52" s="9">
        <v>13</v>
      </c>
      <c r="X52" s="10">
        <f>Z52*1000/W52</f>
        <v>3670.769230769231</v>
      </c>
      <c r="Y52" s="19">
        <v>41.5223348255879</v>
      </c>
      <c r="Z52" s="19">
        <v>47.72</v>
      </c>
      <c r="AA52" s="19">
        <v>45.84</v>
      </c>
      <c r="AB52" s="11">
        <f t="shared" si="3"/>
        <v>1.1492609989405709</v>
      </c>
      <c r="AC52" s="11"/>
      <c r="AD52" s="9">
        <v>13</v>
      </c>
      <c r="AE52" s="10">
        <f>AG52*1000/AD52</f>
        <v>3596.889111501777</v>
      </c>
      <c r="AF52" s="19">
        <v>41.5223348255879</v>
      </c>
      <c r="AG52" s="19">
        <v>46.7595584495231</v>
      </c>
      <c r="AH52" s="19">
        <v>47.72</v>
      </c>
      <c r="AI52" s="11">
        <f t="shared" si="4"/>
        <v>1.12613027773929</v>
      </c>
      <c r="AJ52" s="11"/>
      <c r="AK52" s="9">
        <v>13</v>
      </c>
      <c r="AL52" s="10">
        <f>AN52*1000/AK52</f>
        <v>2716.088531545592</v>
      </c>
      <c r="AM52" s="19">
        <v>41.5223348255879</v>
      </c>
      <c r="AN52" s="19">
        <v>35.3091509100927</v>
      </c>
      <c r="AO52" s="19">
        <v>46.7595584495231</v>
      </c>
      <c r="AP52" s="11">
        <f t="shared" si="5"/>
        <v>0.8503652566361378</v>
      </c>
      <c r="AQ52" s="11"/>
      <c r="AR52" s="9">
        <v>13</v>
      </c>
      <c r="AS52" s="10">
        <f>AU52*1000/AR52</f>
        <v>3052.865686579985</v>
      </c>
      <c r="AT52" s="19">
        <v>41.5223348255879</v>
      </c>
      <c r="AU52" s="19">
        <v>39.6872539255398</v>
      </c>
      <c r="AV52" s="19">
        <v>35.3091509100927</v>
      </c>
      <c r="AW52" s="11">
        <f t="shared" si="6"/>
        <v>0.9558049683921618</v>
      </c>
      <c r="AX52" s="11"/>
      <c r="AY52" s="9">
        <v>14</v>
      </c>
      <c r="AZ52" s="10">
        <f>BB52*1000/AY52</f>
        <v>3138.2190973678785</v>
      </c>
      <c r="BA52" s="19">
        <v>41.5223348255879</v>
      </c>
      <c r="BB52" s="19">
        <v>43.9350673631503</v>
      </c>
      <c r="BC52" s="19">
        <v>39.6872539255398</v>
      </c>
      <c r="BD52" s="11">
        <f t="shared" si="7"/>
        <v>1.0581068609869109</v>
      </c>
      <c r="BE52" s="11"/>
      <c r="BF52" s="9">
        <v>17</v>
      </c>
      <c r="BG52" s="10">
        <f>BI52*1000/BF52</f>
        <v>2514.720145973312</v>
      </c>
      <c r="BH52" s="19">
        <v>41.5223348255879</v>
      </c>
      <c r="BI52" s="19">
        <v>42.7502424815463</v>
      </c>
      <c r="BJ52" s="19">
        <v>43.9350673631503</v>
      </c>
      <c r="BK52" s="11">
        <f t="shared" si="8"/>
        <v>1.0295722208569473</v>
      </c>
      <c r="BL52" s="11"/>
      <c r="BM52" s="9">
        <v>17</v>
      </c>
      <c r="BN52" s="10">
        <f>BP52*1000/BM52</f>
        <v>3997.893147277794</v>
      </c>
      <c r="BO52" s="19">
        <v>83.0446696511758</v>
      </c>
      <c r="BP52" s="19">
        <v>67.9641835037225</v>
      </c>
      <c r="BQ52" s="19">
        <v>85.5004849630927</v>
      </c>
      <c r="BR52" s="11">
        <f t="shared" si="9"/>
        <v>0.8184051280979503</v>
      </c>
      <c r="BT52" s="9">
        <v>19</v>
      </c>
      <c r="BU52" s="10">
        <f>BW52*1000/BT52</f>
        <v>4370.772086903989</v>
      </c>
      <c r="BV52" s="19">
        <v>83.0446696511758</v>
      </c>
      <c r="BW52" s="19">
        <v>83.0446696511758</v>
      </c>
      <c r="BX52" s="19">
        <v>67.9641835037225</v>
      </c>
      <c r="BY52" s="11">
        <f t="shared" si="10"/>
        <v>1</v>
      </c>
      <c r="BZ52" s="11"/>
      <c r="CA52" s="9">
        <v>22</v>
      </c>
      <c r="CB52" s="10">
        <f>CD52*1000/CA52</f>
        <v>4280.575244746972</v>
      </c>
      <c r="CC52" s="19">
        <v>83.0446696511758</v>
      </c>
      <c r="CD52" s="19">
        <v>94.1726553844334</v>
      </c>
      <c r="CE52" s="19">
        <v>83.0446696511758</v>
      </c>
      <c r="CF52" s="11">
        <f t="shared" si="11"/>
        <v>1.1340000000000006</v>
      </c>
      <c r="CG52" s="11"/>
      <c r="CH52" s="9">
        <v>15</v>
      </c>
      <c r="CI52" s="10">
        <f>CK52*1000/CH52</f>
        <v>3358.82470871146</v>
      </c>
      <c r="CJ52" s="19">
        <v>41.5223348255879</v>
      </c>
      <c r="CK52" s="19">
        <v>50.3823706306719</v>
      </c>
      <c r="CL52" s="19">
        <v>47.0863276922167</v>
      </c>
      <c r="CM52" s="11">
        <f t="shared" si="12"/>
        <v>1.2133800000000015</v>
      </c>
      <c r="CN52" s="11"/>
      <c r="CO52" s="9">
        <v>20</v>
      </c>
      <c r="CP52" s="10">
        <f>CR52*1000/CO52</f>
        <v>5214.57536027455</v>
      </c>
      <c r="CQ52" s="19">
        <v>83.0446696511758</v>
      </c>
      <c r="CR52" s="19">
        <v>104.291507205491</v>
      </c>
      <c r="CS52" s="19">
        <v>100.764741261344</v>
      </c>
      <c r="CT52" s="11">
        <f t="shared" si="13"/>
        <v>1.2558483000000034</v>
      </c>
      <c r="CU52" s="11"/>
      <c r="CV52" s="9">
        <v>22</v>
      </c>
      <c r="CW52" s="10">
        <f>CY52*1000/CV52</f>
        <v>4745.263577849819</v>
      </c>
      <c r="CX52" s="19">
        <v>83.0446696511758</v>
      </c>
      <c r="CY52" s="19">
        <v>104.395798712696</v>
      </c>
      <c r="CZ52" s="19">
        <v>104.291507205491</v>
      </c>
      <c r="DA52" s="11">
        <f t="shared" si="14"/>
        <v>1.2571041482999976</v>
      </c>
      <c r="DB52" s="11"/>
      <c r="DC52" s="9">
        <v>22</v>
      </c>
      <c r="DD52" s="10">
        <f>DF52*1000/DC52</f>
        <v>4811.697267939728</v>
      </c>
      <c r="DE52" s="19">
        <v>83.0446696511758</v>
      </c>
      <c r="DF52" s="19">
        <v>105.857339894674</v>
      </c>
      <c r="DG52" s="19">
        <v>104.395798712696</v>
      </c>
      <c r="DH52" s="11">
        <f t="shared" si="15"/>
        <v>1.2747036063762005</v>
      </c>
      <c r="DI52" s="11"/>
      <c r="DJ52" s="9"/>
      <c r="DK52" s="10" t="e">
        <f>DM52*1000/DJ52</f>
        <v>#DIV/0!</v>
      </c>
      <c r="DL52" s="19"/>
      <c r="DM52" s="19"/>
      <c r="DN52" s="19"/>
      <c r="DO52" s="11" t="e">
        <f t="shared" si="34"/>
        <v>#DIV/0!</v>
      </c>
    </row>
    <row r="53" spans="1:119" ht="12">
      <c r="A53" s="1" t="s">
        <v>59</v>
      </c>
      <c r="B53" s="12" t="s">
        <v>0</v>
      </c>
      <c r="C53" s="12" t="s">
        <v>0</v>
      </c>
      <c r="D53" s="19">
        <v>172731.897</v>
      </c>
      <c r="E53" s="19">
        <v>208223.439912822</v>
      </c>
      <c r="F53" s="19">
        <v>215537.393894475</v>
      </c>
      <c r="G53" s="11">
        <f t="shared" si="0"/>
        <v>1.20547185279174</v>
      </c>
      <c r="H53" s="11"/>
      <c r="I53" s="12" t="s">
        <v>0</v>
      </c>
      <c r="J53" s="12" t="s">
        <v>0</v>
      </c>
      <c r="K53" s="19">
        <v>170717.079</v>
      </c>
      <c r="L53" s="19">
        <v>217713.678</v>
      </c>
      <c r="M53" s="19">
        <v>205794.633525324</v>
      </c>
      <c r="N53" s="11">
        <f t="shared" si="1"/>
        <v>1.2752893809763464</v>
      </c>
      <c r="O53" s="11"/>
      <c r="P53" s="12" t="s">
        <v>0</v>
      </c>
      <c r="Q53" s="12" t="s">
        <v>0</v>
      </c>
      <c r="R53" s="19">
        <v>147675.827</v>
      </c>
      <c r="S53" s="19">
        <v>207355.59</v>
      </c>
      <c r="T53" s="19">
        <v>188329.414</v>
      </c>
      <c r="U53" s="11">
        <f t="shared" si="2"/>
        <v>1.4041268243583291</v>
      </c>
      <c r="V53" s="11"/>
      <c r="W53" s="12" t="s">
        <v>0</v>
      </c>
      <c r="X53" s="12" t="s">
        <v>0</v>
      </c>
      <c r="Y53" s="19">
        <v>147753.32</v>
      </c>
      <c r="Z53" s="19">
        <v>209323.4</v>
      </c>
      <c r="AA53" s="19">
        <v>207464.4</v>
      </c>
      <c r="AB53" s="11">
        <f t="shared" si="3"/>
        <v>1.4167086059386007</v>
      </c>
      <c r="AC53" s="11"/>
      <c r="AD53" s="12" t="s">
        <v>0</v>
      </c>
      <c r="AE53" s="12" t="s">
        <v>0</v>
      </c>
      <c r="AF53" s="19">
        <v>180558.69</v>
      </c>
      <c r="AG53" s="19">
        <v>231445.89</v>
      </c>
      <c r="AH53" s="19">
        <v>255799.05</v>
      </c>
      <c r="AI53" s="11">
        <f t="shared" si="4"/>
        <v>1.2818319073980877</v>
      </c>
      <c r="AJ53" s="11"/>
      <c r="AK53" s="12" t="s">
        <v>0</v>
      </c>
      <c r="AL53" s="12" t="s">
        <v>0</v>
      </c>
      <c r="AM53" s="19">
        <v>168185.641</v>
      </c>
      <c r="AN53" s="19">
        <v>166201.163664969</v>
      </c>
      <c r="AO53" s="19">
        <v>215585.721</v>
      </c>
      <c r="AP53" s="11">
        <f t="shared" si="5"/>
        <v>0.9882006732368371</v>
      </c>
      <c r="AQ53" s="11"/>
      <c r="AR53" s="12" t="s">
        <v>0</v>
      </c>
      <c r="AS53" s="12" t="s">
        <v>0</v>
      </c>
      <c r="AT53" s="19">
        <v>169012.233</v>
      </c>
      <c r="AU53" s="19">
        <v>170226.909084552</v>
      </c>
      <c r="AV53" s="19">
        <v>167018.002435861</v>
      </c>
      <c r="AW53" s="11">
        <f t="shared" si="6"/>
        <v>1.0071869122310928</v>
      </c>
      <c r="AX53" s="11"/>
      <c r="AY53" s="12" t="s">
        <v>0</v>
      </c>
      <c r="AZ53" s="12" t="s">
        <v>0</v>
      </c>
      <c r="BA53" s="19">
        <v>153642.788</v>
      </c>
      <c r="BB53" s="19">
        <v>189289.152</v>
      </c>
      <c r="BC53" s="19">
        <v>154747.005232296</v>
      </c>
      <c r="BD53" s="11">
        <f t="shared" si="7"/>
        <v>1.2320080523402115</v>
      </c>
      <c r="BE53" s="11"/>
      <c r="BF53" s="12" t="s">
        <v>0</v>
      </c>
      <c r="BG53" s="12" t="s">
        <v>0</v>
      </c>
      <c r="BH53" s="19">
        <v>159842.228</v>
      </c>
      <c r="BI53" s="19">
        <v>187354.076</v>
      </c>
      <c r="BJ53" s="19">
        <v>196926.912</v>
      </c>
      <c r="BK53" s="11">
        <f t="shared" si="8"/>
        <v>1.1721187720181176</v>
      </c>
      <c r="BL53" s="11"/>
      <c r="BM53" s="12" t="s">
        <v>0</v>
      </c>
      <c r="BN53" s="12" t="s">
        <v>0</v>
      </c>
      <c r="BO53" s="19">
        <v>177329.815</v>
      </c>
      <c r="BP53" s="19">
        <v>158834.728</v>
      </c>
      <c r="BQ53" s="19">
        <v>207851.605</v>
      </c>
      <c r="BR53" s="11">
        <f t="shared" si="9"/>
        <v>0.8957023273271897</v>
      </c>
      <c r="BT53" s="12" t="s">
        <v>0</v>
      </c>
      <c r="BU53" s="12" t="s">
        <v>0</v>
      </c>
      <c r="BV53" s="19">
        <v>179706.267</v>
      </c>
      <c r="BW53" s="19">
        <v>179706.267</v>
      </c>
      <c r="BX53" s="19">
        <v>160963.321587181</v>
      </c>
      <c r="BY53" s="11">
        <f t="shared" si="10"/>
        <v>1</v>
      </c>
      <c r="BZ53" s="11"/>
      <c r="CA53" s="12" t="s">
        <v>0</v>
      </c>
      <c r="CB53" s="12" t="s">
        <v>0</v>
      </c>
      <c r="CC53" s="19">
        <v>156639.184</v>
      </c>
      <c r="CD53" s="19">
        <v>178259.490656</v>
      </c>
      <c r="CE53" s="19">
        <v>156639.184</v>
      </c>
      <c r="CF53" s="11">
        <f t="shared" si="11"/>
        <v>1.1380261701056869</v>
      </c>
      <c r="CG53" s="11"/>
      <c r="CH53" s="12" t="s">
        <v>0</v>
      </c>
      <c r="CI53" s="12" t="s">
        <v>0</v>
      </c>
      <c r="CJ53" s="19">
        <v>148812.391</v>
      </c>
      <c r="CK53" s="19">
        <v>224399.337452683</v>
      </c>
      <c r="CL53" s="19">
        <v>169352.395394</v>
      </c>
      <c r="CM53" s="11">
        <f t="shared" si="12"/>
        <v>1.5079344935240169</v>
      </c>
      <c r="CN53" s="11"/>
      <c r="CO53" s="12" t="s">
        <v>0</v>
      </c>
      <c r="CP53" s="12" t="s">
        <v>0</v>
      </c>
      <c r="CQ53" s="19">
        <v>184562.495</v>
      </c>
      <c r="CR53" s="19">
        <v>248689.08028593</v>
      </c>
      <c r="CS53" s="19">
        <v>278308.152421353</v>
      </c>
      <c r="CT53" s="11">
        <f t="shared" si="13"/>
        <v>1.3474518768611683</v>
      </c>
      <c r="CU53" s="11"/>
      <c r="CV53" s="12" t="s">
        <v>0</v>
      </c>
      <c r="CW53" s="12" t="s">
        <v>0</v>
      </c>
      <c r="CX53" s="19">
        <v>165938.344</v>
      </c>
      <c r="CY53" s="19">
        <v>226026.197707324</v>
      </c>
      <c r="CZ53" s="19">
        <v>223593.933066034</v>
      </c>
      <c r="DA53" s="11">
        <f t="shared" si="14"/>
        <v>1.3621095176611138</v>
      </c>
      <c r="DB53" s="11"/>
      <c r="DC53" s="12" t="s">
        <v>0</v>
      </c>
      <c r="DD53" s="12" t="s">
        <v>0</v>
      </c>
      <c r="DE53" s="19">
        <v>171130.375</v>
      </c>
      <c r="DF53" s="19">
        <v>235662.393986448</v>
      </c>
      <c r="DG53" s="19">
        <v>233098.312548415</v>
      </c>
      <c r="DH53" s="11">
        <f t="shared" si="15"/>
        <v>1.3770927223553855</v>
      </c>
      <c r="DI53" s="11"/>
      <c r="DJ53" s="12" t="s">
        <v>0</v>
      </c>
      <c r="DK53" s="12" t="s">
        <v>0</v>
      </c>
      <c r="DL53" s="19"/>
      <c r="DM53" s="19"/>
      <c r="DN53" s="19"/>
      <c r="DO53" s="11" t="e">
        <f t="shared" si="34"/>
        <v>#DIV/0!</v>
      </c>
    </row>
    <row r="54" spans="1:119" ht="12">
      <c r="A54" s="1" t="s">
        <v>84</v>
      </c>
      <c r="B54" s="12" t="s">
        <v>0</v>
      </c>
      <c r="C54" s="12" t="s">
        <v>0</v>
      </c>
      <c r="D54" s="19">
        <v>168052.820539114</v>
      </c>
      <c r="E54" s="19">
        <v>152754.884391123</v>
      </c>
      <c r="F54" s="19">
        <v>170571.529532416</v>
      </c>
      <c r="G54" s="11">
        <f t="shared" si="0"/>
        <v>0.9089694769839912</v>
      </c>
      <c r="H54" s="11"/>
      <c r="I54" s="12" t="s">
        <v>0</v>
      </c>
      <c r="J54" s="12" t="s">
        <v>0</v>
      </c>
      <c r="K54" s="19">
        <v>196989.67231038</v>
      </c>
      <c r="L54" s="19">
        <v>180302.005</v>
      </c>
      <c r="M54" s="19">
        <v>179057.599411213</v>
      </c>
      <c r="N54" s="11">
        <f t="shared" si="1"/>
        <v>0.915286587795899</v>
      </c>
      <c r="O54" s="11"/>
      <c r="P54" s="12" t="s">
        <v>0</v>
      </c>
      <c r="Q54" s="12" t="s">
        <v>0</v>
      </c>
      <c r="R54" s="19">
        <v>136742.599221941</v>
      </c>
      <c r="S54" s="19">
        <v>144681.797</v>
      </c>
      <c r="T54" s="19">
        <v>125158.667048193</v>
      </c>
      <c r="U54" s="11">
        <f t="shared" si="2"/>
        <v>1.0580594330020978</v>
      </c>
      <c r="V54" s="11"/>
      <c r="W54" s="12" t="s">
        <v>0</v>
      </c>
      <c r="X54" s="12" t="s">
        <v>0</v>
      </c>
      <c r="Y54" s="19">
        <v>110452.967328804</v>
      </c>
      <c r="Z54" s="19">
        <v>133102.775</v>
      </c>
      <c r="AA54" s="19">
        <v>116865.803985314</v>
      </c>
      <c r="AB54" s="11">
        <f t="shared" si="3"/>
        <v>1.205062916994982</v>
      </c>
      <c r="AC54" s="11"/>
      <c r="AD54" s="12" t="s">
        <v>0</v>
      </c>
      <c r="AE54" s="12" t="s">
        <v>0</v>
      </c>
      <c r="AF54" s="19">
        <v>169878.489420582</v>
      </c>
      <c r="AG54" s="19">
        <v>177286.122</v>
      </c>
      <c r="AH54" s="19">
        <v>204714.267995868</v>
      </c>
      <c r="AI54" s="11">
        <f t="shared" si="4"/>
        <v>1.0436054770953274</v>
      </c>
      <c r="AJ54" s="11"/>
      <c r="AK54" s="12" t="s">
        <v>0</v>
      </c>
      <c r="AL54" s="12" t="s">
        <v>0</v>
      </c>
      <c r="AM54" s="19">
        <v>143223.723751152</v>
      </c>
      <c r="AN54" s="19">
        <v>131287.091</v>
      </c>
      <c r="AO54" s="19">
        <v>149469.06255669</v>
      </c>
      <c r="AP54" s="11">
        <f t="shared" si="5"/>
        <v>0.9166574332902303</v>
      </c>
      <c r="AQ54" s="11"/>
      <c r="AR54" s="12" t="s">
        <v>0</v>
      </c>
      <c r="AS54" s="12" t="s">
        <v>0</v>
      </c>
      <c r="AT54" s="19">
        <v>160567.578125096</v>
      </c>
      <c r="AU54" s="19">
        <v>136498.05</v>
      </c>
      <c r="AV54" s="19">
        <v>147185.464033779</v>
      </c>
      <c r="AW54" s="11">
        <f t="shared" si="6"/>
        <v>0.8500972088752327</v>
      </c>
      <c r="AX54" s="11"/>
      <c r="AY54" s="12" t="s">
        <v>0</v>
      </c>
      <c r="AZ54" s="12" t="s">
        <v>0</v>
      </c>
      <c r="BA54" s="19">
        <v>161667.004956164</v>
      </c>
      <c r="BB54" s="19">
        <v>163904.869981203</v>
      </c>
      <c r="BC54" s="19">
        <v>137432.669680454</v>
      </c>
      <c r="BD54" s="11">
        <f t="shared" si="7"/>
        <v>1.0138424351069397</v>
      </c>
      <c r="BE54" s="11"/>
      <c r="BF54" s="12" t="s">
        <v>0</v>
      </c>
      <c r="BG54" s="12" t="s">
        <v>0</v>
      </c>
      <c r="BH54" s="19">
        <v>149942.069112211</v>
      </c>
      <c r="BI54" s="19">
        <v>169912.055011488</v>
      </c>
      <c r="BJ54" s="19">
        <v>152017.632473697</v>
      </c>
      <c r="BK54" s="11">
        <f t="shared" si="8"/>
        <v>1.1331846760386655</v>
      </c>
      <c r="BL54" s="11"/>
      <c r="BM54" s="12" t="s">
        <v>0</v>
      </c>
      <c r="BN54" s="12" t="s">
        <v>0</v>
      </c>
      <c r="BO54" s="19">
        <v>156551.106585867</v>
      </c>
      <c r="BP54" s="19">
        <v>161438.095</v>
      </c>
      <c r="BQ54" s="19">
        <v>177401.315</v>
      </c>
      <c r="BR54" s="11">
        <f t="shared" si="9"/>
        <v>1.0312165689576427</v>
      </c>
      <c r="BT54" s="12" t="s">
        <v>0</v>
      </c>
      <c r="BU54" s="12" t="s">
        <v>0</v>
      </c>
      <c r="BV54" s="19">
        <v>150161.265500729</v>
      </c>
      <c r="BW54" s="19">
        <v>150161.265500729</v>
      </c>
      <c r="BX54" s="19">
        <v>154848.785</v>
      </c>
      <c r="BY54" s="11">
        <f t="shared" si="10"/>
        <v>1</v>
      </c>
      <c r="BZ54" s="11"/>
      <c r="CA54" s="12" t="s">
        <v>0</v>
      </c>
      <c r="CB54" s="12" t="s">
        <v>0</v>
      </c>
      <c r="CC54" s="19">
        <v>156412.340768389</v>
      </c>
      <c r="CD54" s="19">
        <v>171712.632019433</v>
      </c>
      <c r="CE54" s="19">
        <v>156412.340768389</v>
      </c>
      <c r="CF54" s="11">
        <f t="shared" si="11"/>
        <v>1.0978202306536684</v>
      </c>
      <c r="CG54" s="11"/>
      <c r="CH54" s="12" t="s">
        <v>0</v>
      </c>
      <c r="CI54" s="12" t="s">
        <v>0</v>
      </c>
      <c r="CJ54" s="19">
        <v>151986.934382197</v>
      </c>
      <c r="CK54" s="19">
        <v>220513.333164433</v>
      </c>
      <c r="CL54" s="19">
        <v>166854.331359807</v>
      </c>
      <c r="CM54" s="11">
        <f t="shared" si="12"/>
        <v>1.4508703268526668</v>
      </c>
      <c r="CN54" s="11"/>
      <c r="CO54" s="12" t="s">
        <v>0</v>
      </c>
      <c r="CP54" s="12" t="s">
        <v>0</v>
      </c>
      <c r="CQ54" s="19">
        <v>179189.400716068</v>
      </c>
      <c r="CR54" s="19">
        <v>298526.1695</v>
      </c>
      <c r="CS54" s="19">
        <v>259980.584385455</v>
      </c>
      <c r="CT54" s="11">
        <f t="shared" si="13"/>
        <v>1.6659811814038343</v>
      </c>
      <c r="CU54" s="11"/>
      <c r="CV54" s="12" t="s">
        <v>0</v>
      </c>
      <c r="CW54" s="12" t="s">
        <v>0</v>
      </c>
      <c r="CX54" s="19">
        <v>168600.521203555</v>
      </c>
      <c r="CY54" s="19">
        <v>229135.918391728</v>
      </c>
      <c r="CZ54" s="19">
        <v>280885.2955</v>
      </c>
      <c r="DA54" s="11">
        <f t="shared" si="14"/>
        <v>1.3590463229653207</v>
      </c>
      <c r="DB54" s="11"/>
      <c r="DC54" s="12" t="s">
        <v>0</v>
      </c>
      <c r="DD54" s="12" t="s">
        <v>0</v>
      </c>
      <c r="DE54" s="19">
        <v>184666.407360472</v>
      </c>
      <c r="DF54" s="19">
        <v>249354.98</v>
      </c>
      <c r="DG54" s="19">
        <v>250970.201898465</v>
      </c>
      <c r="DH54" s="11">
        <f t="shared" si="15"/>
        <v>1.3502996217024725</v>
      </c>
      <c r="DI54" s="11"/>
      <c r="DJ54" s="12" t="s">
        <v>0</v>
      </c>
      <c r="DK54" s="12" t="s">
        <v>0</v>
      </c>
      <c r="DL54" s="19"/>
      <c r="DM54" s="19"/>
      <c r="DN54" s="19"/>
      <c r="DO54" s="11" t="e">
        <f t="shared" si="34"/>
        <v>#DIV/0!</v>
      </c>
    </row>
    <row r="55" spans="1:119" ht="12">
      <c r="A55" s="15" t="s">
        <v>60</v>
      </c>
      <c r="B55" s="12" t="s">
        <v>0</v>
      </c>
      <c r="C55" s="12" t="s">
        <v>0</v>
      </c>
      <c r="D55" s="19">
        <v>2182.40864394351</v>
      </c>
      <c r="E55" s="19">
        <v>2905.58651427745</v>
      </c>
      <c r="F55" s="19">
        <v>2660.53106927572</v>
      </c>
      <c r="G55" s="11">
        <f t="shared" si="0"/>
        <v>1.3313668465989905</v>
      </c>
      <c r="H55" s="11"/>
      <c r="I55" s="12" t="s">
        <v>0</v>
      </c>
      <c r="J55" s="12" t="s">
        <v>0</v>
      </c>
      <c r="K55" s="19">
        <v>3274.69050701607</v>
      </c>
      <c r="L55" s="19">
        <v>3990.84</v>
      </c>
      <c r="M55" s="19">
        <v>4359.81437391365</v>
      </c>
      <c r="N55" s="11">
        <f t="shared" si="1"/>
        <v>1.2186922676966174</v>
      </c>
      <c r="O55" s="11"/>
      <c r="P55" s="12" t="s">
        <v>0</v>
      </c>
      <c r="Q55" s="12" t="s">
        <v>0</v>
      </c>
      <c r="R55" s="19">
        <v>1819.7894514626</v>
      </c>
      <c r="S55" s="19">
        <v>2346.24</v>
      </c>
      <c r="T55" s="19">
        <v>2217.76333333333</v>
      </c>
      <c r="U55" s="11">
        <f t="shared" si="2"/>
        <v>1.2892920101906742</v>
      </c>
      <c r="V55" s="11"/>
      <c r="W55" s="12" t="s">
        <v>0</v>
      </c>
      <c r="X55" s="12" t="s">
        <v>0</v>
      </c>
      <c r="Y55" s="19">
        <v>2547.24509579044</v>
      </c>
      <c r="Z55" s="19">
        <v>3249.82</v>
      </c>
      <c r="AA55" s="19">
        <v>3284.14275</v>
      </c>
      <c r="AB55" s="11">
        <f t="shared" si="3"/>
        <v>1.2758175510360708</v>
      </c>
      <c r="AC55" s="11"/>
      <c r="AD55" s="12" t="s">
        <v>0</v>
      </c>
      <c r="AE55" s="12" t="s">
        <v>0</v>
      </c>
      <c r="AF55" s="19">
        <v>2547.24509579044</v>
      </c>
      <c r="AG55" s="19">
        <v>3086.26969770863</v>
      </c>
      <c r="AH55" s="19">
        <v>3249.82</v>
      </c>
      <c r="AI55" s="11">
        <f t="shared" si="4"/>
        <v>1.2116108115426263</v>
      </c>
      <c r="AJ55" s="11"/>
      <c r="AK55" s="12" t="s">
        <v>0</v>
      </c>
      <c r="AL55" s="12" t="s">
        <v>0</v>
      </c>
      <c r="AM55" s="19">
        <v>3637.22425976396</v>
      </c>
      <c r="AN55" s="19">
        <v>4973.15158452622</v>
      </c>
      <c r="AO55" s="19">
        <v>4406.90023713515</v>
      </c>
      <c r="AP55" s="11">
        <f t="shared" si="5"/>
        <v>1.3672930865277346</v>
      </c>
      <c r="AQ55" s="11"/>
      <c r="AR55" s="12" t="s">
        <v>0</v>
      </c>
      <c r="AS55" s="12" t="s">
        <v>0</v>
      </c>
      <c r="AT55" s="19">
        <v>3274.59576127023</v>
      </c>
      <c r="AU55" s="19">
        <v>4115.7151904094</v>
      </c>
      <c r="AV55" s="19">
        <v>4477.33214555781</v>
      </c>
      <c r="AW55" s="11">
        <f t="shared" si="6"/>
        <v>1.256862064956957</v>
      </c>
      <c r="AX55" s="11"/>
      <c r="AY55" s="12" t="s">
        <v>0</v>
      </c>
      <c r="AZ55" s="12" t="s">
        <v>0</v>
      </c>
      <c r="BA55" s="19">
        <v>2547.18852847548</v>
      </c>
      <c r="BB55" s="19">
        <v>2903.02320132896</v>
      </c>
      <c r="BC55" s="19">
        <v>3201.46463373437</v>
      </c>
      <c r="BD55" s="11">
        <f t="shared" si="7"/>
        <v>1.1396970302258904</v>
      </c>
      <c r="BE55" s="11"/>
      <c r="BF55" s="12" t="s">
        <v>0</v>
      </c>
      <c r="BG55" s="12" t="s">
        <v>0</v>
      </c>
      <c r="BH55" s="19">
        <v>4001.87240065157</v>
      </c>
      <c r="BI55" s="19">
        <v>4469.27737939359</v>
      </c>
      <c r="BJ55" s="19">
        <v>4560.92209036553</v>
      </c>
      <c r="BK55" s="11">
        <f t="shared" si="8"/>
        <v>1.1167965721910371</v>
      </c>
      <c r="BL55" s="11"/>
      <c r="BM55" s="12" t="s">
        <v>0</v>
      </c>
      <c r="BN55" s="12" t="s">
        <v>0</v>
      </c>
      <c r="BO55" s="19">
        <v>4366.96458712615</v>
      </c>
      <c r="BP55" s="19">
        <v>4323.03979556978</v>
      </c>
      <c r="BQ55" s="19">
        <v>4877.01108178215</v>
      </c>
      <c r="BR55" s="11">
        <f t="shared" si="9"/>
        <v>0.9899415736766309</v>
      </c>
      <c r="BT55" s="12" t="s">
        <v>0</v>
      </c>
      <c r="BU55" s="12" t="s">
        <v>0</v>
      </c>
      <c r="BV55" s="19">
        <v>2909.28763853255</v>
      </c>
      <c r="BW55" s="19">
        <v>2909.28763853255</v>
      </c>
      <c r="BX55" s="19">
        <v>2880.02478316688</v>
      </c>
      <c r="BY55" s="11">
        <f t="shared" si="10"/>
        <v>1</v>
      </c>
      <c r="BZ55" s="11"/>
      <c r="CA55" s="12" t="s">
        <v>0</v>
      </c>
      <c r="CB55" s="12" t="s">
        <v>0</v>
      </c>
      <c r="CC55" s="19">
        <v>2909.28763853255</v>
      </c>
      <c r="CD55" s="19">
        <v>3160.75512436374</v>
      </c>
      <c r="CE55" s="19">
        <v>2909.28763853255</v>
      </c>
      <c r="CF55" s="11">
        <f t="shared" si="11"/>
        <v>1.086436102948566</v>
      </c>
      <c r="CG55" s="11"/>
      <c r="CH55" s="12" t="s">
        <v>0</v>
      </c>
      <c r="CI55" s="12" t="s">
        <v>0</v>
      </c>
      <c r="CJ55" s="19">
        <v>2547.02518306417</v>
      </c>
      <c r="CK55" s="19">
        <v>2754.1306276401</v>
      </c>
      <c r="CL55" s="19">
        <v>2767.1801140001</v>
      </c>
      <c r="CM55" s="11">
        <f t="shared" si="12"/>
        <v>1.0813126803586504</v>
      </c>
      <c r="CN55" s="11"/>
      <c r="CO55" s="12" t="s">
        <v>0</v>
      </c>
      <c r="CP55" s="12" t="s">
        <v>0</v>
      </c>
      <c r="CQ55" s="19">
        <v>2547.02518306417</v>
      </c>
      <c r="CR55" s="19">
        <v>2975.8122496075</v>
      </c>
      <c r="CS55" s="19">
        <v>2754.1306276401</v>
      </c>
      <c r="CT55" s="11">
        <f t="shared" si="13"/>
        <v>1.1683481849313646</v>
      </c>
      <c r="CU55" s="11"/>
      <c r="CV55" s="12" t="s">
        <v>0</v>
      </c>
      <c r="CW55" s="12" t="s">
        <v>0</v>
      </c>
      <c r="CX55" s="19">
        <v>1454.6661463199</v>
      </c>
      <c r="CY55" s="19">
        <v>1920.23049813841</v>
      </c>
      <c r="CZ55" s="19">
        <v>1699.55655173396</v>
      </c>
      <c r="DA55" s="11">
        <f t="shared" si="14"/>
        <v>1.320048935624385</v>
      </c>
      <c r="DB55" s="11"/>
      <c r="DC55" s="12" t="s">
        <v>0</v>
      </c>
      <c r="DD55" s="12" t="s">
        <v>0</v>
      </c>
      <c r="DE55" s="19">
        <v>2546.93152341115</v>
      </c>
      <c r="DF55" s="19">
        <v>4416.90341268351</v>
      </c>
      <c r="DG55" s="19">
        <v>3362.07424658709</v>
      </c>
      <c r="DH55" s="11">
        <f t="shared" si="15"/>
        <v>1.7342057970871059</v>
      </c>
      <c r="DI55" s="11"/>
      <c r="DJ55" s="12" t="s">
        <v>0</v>
      </c>
      <c r="DK55" s="12" t="s">
        <v>0</v>
      </c>
      <c r="DL55" s="19"/>
      <c r="DM55" s="19"/>
      <c r="DN55" s="19"/>
      <c r="DO55" s="11" t="e">
        <f t="shared" si="34"/>
        <v>#DIV/0!</v>
      </c>
    </row>
    <row r="56" spans="1:119" ht="12">
      <c r="A56" s="1" t="s">
        <v>61</v>
      </c>
      <c r="B56" s="12" t="s">
        <v>0</v>
      </c>
      <c r="C56" s="12" t="s">
        <v>0</v>
      </c>
      <c r="D56" s="19">
        <v>2154.78</v>
      </c>
      <c r="E56" s="19">
        <v>2879.76366932298</v>
      </c>
      <c r="F56" s="19">
        <v>2633.48750801431</v>
      </c>
      <c r="G56" s="11">
        <f t="shared" si="0"/>
        <v>1.336453684052655</v>
      </c>
      <c r="H56" s="11"/>
      <c r="I56" s="12" t="s">
        <v>0</v>
      </c>
      <c r="J56" s="12" t="s">
        <v>0</v>
      </c>
      <c r="K56" s="19">
        <v>3232.17</v>
      </c>
      <c r="L56" s="19">
        <v>3951.15</v>
      </c>
      <c r="M56" s="19">
        <v>4319.645503984471</v>
      </c>
      <c r="N56" s="11">
        <f t="shared" si="1"/>
        <v>1.222444982782465</v>
      </c>
      <c r="O56" s="11"/>
      <c r="P56" s="12" t="s">
        <v>0</v>
      </c>
      <c r="Q56" s="12" t="s">
        <v>0</v>
      </c>
      <c r="R56" s="19">
        <v>1795.65</v>
      </c>
      <c r="S56" s="19">
        <v>2322.51</v>
      </c>
      <c r="T56" s="19">
        <v>2195.08333333333</v>
      </c>
      <c r="U56" s="11">
        <f t="shared" si="2"/>
        <v>1.293409071923816</v>
      </c>
      <c r="V56" s="11"/>
      <c r="W56" s="12" t="s">
        <v>0</v>
      </c>
      <c r="X56" s="12" t="s">
        <v>0</v>
      </c>
      <c r="Y56" s="19">
        <v>2513.91</v>
      </c>
      <c r="Z56" s="19">
        <v>3216.26</v>
      </c>
      <c r="AA56" s="19">
        <v>3251.514</v>
      </c>
      <c r="AB56" s="11">
        <f t="shared" si="3"/>
        <v>1.2793854990831017</v>
      </c>
      <c r="AC56" s="11"/>
      <c r="AD56" s="12" t="s">
        <v>0</v>
      </c>
      <c r="AE56" s="12" t="s">
        <v>0</v>
      </c>
      <c r="AF56" s="19">
        <v>2513.91</v>
      </c>
      <c r="AG56" s="19">
        <v>3054.6</v>
      </c>
      <c r="AH56" s="19">
        <v>3216.26</v>
      </c>
      <c r="AI56" s="11">
        <f t="shared" si="4"/>
        <v>1.2150792987815793</v>
      </c>
      <c r="AJ56" s="11"/>
      <c r="AK56" s="12" t="s">
        <v>0</v>
      </c>
      <c r="AL56" s="12" t="s">
        <v>0</v>
      </c>
      <c r="AM56" s="19">
        <v>3591.3</v>
      </c>
      <c r="AN56" s="19">
        <v>4928.28</v>
      </c>
      <c r="AO56" s="19">
        <v>4363.71428571429</v>
      </c>
      <c r="AP56" s="11">
        <f t="shared" si="5"/>
        <v>1.3722830172917884</v>
      </c>
      <c r="AQ56" s="11"/>
      <c r="AR56" s="12" t="s">
        <v>0</v>
      </c>
      <c r="AS56" s="12" t="s">
        <v>0</v>
      </c>
      <c r="AT56" s="19">
        <v>3232.17</v>
      </c>
      <c r="AU56" s="19">
        <v>4071.26</v>
      </c>
      <c r="AV56" s="19">
        <v>4435.452</v>
      </c>
      <c r="AW56" s="11">
        <f t="shared" si="6"/>
        <v>1.2596057756863037</v>
      </c>
      <c r="AX56" s="11"/>
      <c r="AY56" s="12" t="s">
        <v>0</v>
      </c>
      <c r="AZ56" s="12" t="s">
        <v>0</v>
      </c>
      <c r="BA56" s="19">
        <v>2513.91</v>
      </c>
      <c r="BB56" s="19">
        <v>2865.62</v>
      </c>
      <c r="BC56" s="19">
        <v>3166.53555555556</v>
      </c>
      <c r="BD56" s="11">
        <f t="shared" si="7"/>
        <v>1.1399055654339256</v>
      </c>
      <c r="BE56" s="11"/>
      <c r="BF56" s="12" t="s">
        <v>0</v>
      </c>
      <c r="BG56" s="12" t="s">
        <v>0</v>
      </c>
      <c r="BH56" s="19">
        <v>3950.43</v>
      </c>
      <c r="BI56" s="19">
        <v>4415.58</v>
      </c>
      <c r="BJ56" s="19">
        <v>4503.11714285714</v>
      </c>
      <c r="BK56" s="11">
        <f t="shared" si="8"/>
        <v>1.1177466756783438</v>
      </c>
      <c r="BL56" s="11"/>
      <c r="BM56" s="12" t="s">
        <v>0</v>
      </c>
      <c r="BN56" s="12" t="s">
        <v>0</v>
      </c>
      <c r="BO56" s="19">
        <v>4309.56</v>
      </c>
      <c r="BP56" s="19">
        <v>4265.99</v>
      </c>
      <c r="BQ56" s="19">
        <v>4816.99636363636</v>
      </c>
      <c r="BR56" s="11">
        <f t="shared" si="9"/>
        <v>0.9898899191564798</v>
      </c>
      <c r="BT56" s="12" t="s">
        <v>0</v>
      </c>
      <c r="BU56" s="12" t="s">
        <v>0</v>
      </c>
      <c r="BV56" s="19">
        <v>2873.04</v>
      </c>
      <c r="BW56" s="19">
        <v>2873.04</v>
      </c>
      <c r="BX56" s="19">
        <v>2843.99333333333</v>
      </c>
      <c r="BY56" s="11">
        <f t="shared" si="10"/>
        <v>1</v>
      </c>
      <c r="BZ56" s="11"/>
      <c r="CA56" s="12" t="s">
        <v>0</v>
      </c>
      <c r="CB56" s="12" t="s">
        <v>0</v>
      </c>
      <c r="CC56" s="19">
        <v>2873.04</v>
      </c>
      <c r="CD56" s="19">
        <v>3124.29</v>
      </c>
      <c r="CE56" s="19">
        <v>2873.04</v>
      </c>
      <c r="CF56" s="11">
        <f t="shared" si="11"/>
        <v>1.0874509230640714</v>
      </c>
      <c r="CG56" s="11"/>
      <c r="CH56" s="12" t="s">
        <v>0</v>
      </c>
      <c r="CI56" s="12" t="s">
        <v>0</v>
      </c>
      <c r="CJ56" s="19">
        <v>2513.91</v>
      </c>
      <c r="CK56" s="19">
        <v>2720.37</v>
      </c>
      <c r="CL56" s="19">
        <v>2733.75375</v>
      </c>
      <c r="CM56" s="11">
        <f t="shared" si="12"/>
        <v>1.082127045120947</v>
      </c>
      <c r="CN56" s="11"/>
      <c r="CO56" s="12" t="s">
        <v>0</v>
      </c>
      <c r="CP56" s="12" t="s">
        <v>0</v>
      </c>
      <c r="CQ56" s="19">
        <v>2513.91</v>
      </c>
      <c r="CR56" s="19">
        <v>2940.87</v>
      </c>
      <c r="CS56" s="19">
        <v>2720.37</v>
      </c>
      <c r="CT56" s="11">
        <f t="shared" si="13"/>
        <v>1.169839015716553</v>
      </c>
      <c r="CU56" s="11"/>
      <c r="CV56" s="12" t="s">
        <v>0</v>
      </c>
      <c r="CW56" s="12" t="s">
        <v>0</v>
      </c>
      <c r="CX56" s="19">
        <v>1436.52</v>
      </c>
      <c r="CY56" s="19">
        <v>1900.18</v>
      </c>
      <c r="CZ56" s="19">
        <v>1680.49714285714</v>
      </c>
      <c r="DA56" s="11">
        <f t="shared" si="14"/>
        <v>1.3227661292568151</v>
      </c>
      <c r="DB56" s="11"/>
      <c r="DC56" s="12" t="s">
        <v>0</v>
      </c>
      <c r="DD56" s="12" t="s">
        <v>0</v>
      </c>
      <c r="DE56" s="19">
        <v>2513.91</v>
      </c>
      <c r="DF56" s="19">
        <v>4378.49</v>
      </c>
      <c r="DG56" s="19">
        <v>3325.315</v>
      </c>
      <c r="DH56" s="11">
        <f t="shared" si="15"/>
        <v>1.7417051525313159</v>
      </c>
      <c r="DI56" s="11"/>
      <c r="DJ56" s="12" t="s">
        <v>0</v>
      </c>
      <c r="DK56" s="12" t="s">
        <v>0</v>
      </c>
      <c r="DL56" s="19"/>
      <c r="DM56" s="19"/>
      <c r="DN56" s="19"/>
      <c r="DO56" s="11" t="e">
        <f t="shared" si="34"/>
        <v>#DIV/0!</v>
      </c>
    </row>
    <row r="57" spans="1:119" ht="12">
      <c r="A57" s="15" t="s">
        <v>62</v>
      </c>
      <c r="B57" s="12" t="s">
        <v>0</v>
      </c>
      <c r="C57" s="12" t="s">
        <v>0</v>
      </c>
      <c r="D57" s="19">
        <v>0</v>
      </c>
      <c r="E57" s="19">
        <v>0</v>
      </c>
      <c r="F57" s="19">
        <v>0</v>
      </c>
      <c r="G57" s="11" t="e">
        <f t="shared" si="0"/>
        <v>#DIV/0!</v>
      </c>
      <c r="H57" s="11"/>
      <c r="I57" s="12" t="s">
        <v>0</v>
      </c>
      <c r="J57" s="12" t="s">
        <v>0</v>
      </c>
      <c r="K57" s="19">
        <v>0</v>
      </c>
      <c r="L57" s="19">
        <v>0</v>
      </c>
      <c r="M57" s="19">
        <v>0</v>
      </c>
      <c r="N57" s="11" t="e">
        <f t="shared" si="1"/>
        <v>#DIV/0!</v>
      </c>
      <c r="O57" s="11"/>
      <c r="P57" s="12" t="s">
        <v>0</v>
      </c>
      <c r="Q57" s="12" t="s">
        <v>0</v>
      </c>
      <c r="R57" s="19">
        <v>0</v>
      </c>
      <c r="S57" s="19">
        <v>0</v>
      </c>
      <c r="T57" s="19">
        <v>0</v>
      </c>
      <c r="U57" s="11" t="e">
        <f t="shared" si="2"/>
        <v>#DIV/0!</v>
      </c>
      <c r="V57" s="11"/>
      <c r="W57" s="12" t="s">
        <v>0</v>
      </c>
      <c r="X57" s="12" t="s">
        <v>0</v>
      </c>
      <c r="Y57" s="19">
        <v>0</v>
      </c>
      <c r="Z57" s="19">
        <v>0</v>
      </c>
      <c r="AA57" s="19">
        <v>0</v>
      </c>
      <c r="AB57" s="11" t="e">
        <f t="shared" si="3"/>
        <v>#DIV/0!</v>
      </c>
      <c r="AC57" s="11"/>
      <c r="AD57" s="12" t="s">
        <v>0</v>
      </c>
      <c r="AE57" s="12" t="s">
        <v>0</v>
      </c>
      <c r="AF57" s="19">
        <v>0</v>
      </c>
      <c r="AG57" s="19">
        <v>0</v>
      </c>
      <c r="AH57" s="19">
        <v>0</v>
      </c>
      <c r="AI57" s="11" t="e">
        <f t="shared" si="4"/>
        <v>#DIV/0!</v>
      </c>
      <c r="AJ57" s="11"/>
      <c r="AK57" s="12" t="s">
        <v>0</v>
      </c>
      <c r="AL57" s="12" t="s">
        <v>0</v>
      </c>
      <c r="AM57" s="19">
        <v>0</v>
      </c>
      <c r="AN57" s="19">
        <v>0</v>
      </c>
      <c r="AO57" s="19">
        <v>0</v>
      </c>
      <c r="AP57" s="11" t="e">
        <f t="shared" si="5"/>
        <v>#DIV/0!</v>
      </c>
      <c r="AQ57" s="11"/>
      <c r="AR57" s="12" t="s">
        <v>0</v>
      </c>
      <c r="AS57" s="12" t="s">
        <v>0</v>
      </c>
      <c r="AT57" s="19">
        <v>0</v>
      </c>
      <c r="AU57" s="19">
        <v>0</v>
      </c>
      <c r="AV57" s="19">
        <v>0</v>
      </c>
      <c r="AW57" s="11" t="e">
        <f t="shared" si="6"/>
        <v>#DIV/0!</v>
      </c>
      <c r="AX57" s="11"/>
      <c r="AY57" s="12" t="s">
        <v>0</v>
      </c>
      <c r="AZ57" s="12" t="s">
        <v>0</v>
      </c>
      <c r="BA57" s="19">
        <v>0</v>
      </c>
      <c r="BB57" s="19">
        <v>0</v>
      </c>
      <c r="BC57" s="19">
        <v>0</v>
      </c>
      <c r="BD57" s="11" t="e">
        <f t="shared" si="7"/>
        <v>#DIV/0!</v>
      </c>
      <c r="BE57" s="11"/>
      <c r="BF57" s="12" t="s">
        <v>0</v>
      </c>
      <c r="BG57" s="12" t="s">
        <v>0</v>
      </c>
      <c r="BH57" s="19">
        <v>0</v>
      </c>
      <c r="BI57" s="19">
        <v>0</v>
      </c>
      <c r="BJ57" s="19">
        <v>0</v>
      </c>
      <c r="BK57" s="11" t="e">
        <f t="shared" si="8"/>
        <v>#DIV/0!</v>
      </c>
      <c r="BL57" s="11"/>
      <c r="BM57" s="12" t="s">
        <v>0</v>
      </c>
      <c r="BN57" s="12" t="s">
        <v>0</v>
      </c>
      <c r="BO57" s="19">
        <v>0</v>
      </c>
      <c r="BP57" s="19">
        <v>0</v>
      </c>
      <c r="BQ57" s="19">
        <v>0</v>
      </c>
      <c r="BR57" s="11" t="e">
        <f t="shared" si="9"/>
        <v>#DIV/0!</v>
      </c>
      <c r="BT57" s="12" t="s">
        <v>0</v>
      </c>
      <c r="BU57" s="12" t="s">
        <v>0</v>
      </c>
      <c r="BV57" s="19">
        <v>0</v>
      </c>
      <c r="BW57" s="19">
        <v>0</v>
      </c>
      <c r="BX57" s="19">
        <v>0</v>
      </c>
      <c r="BY57" s="11" t="e">
        <f t="shared" si="10"/>
        <v>#DIV/0!</v>
      </c>
      <c r="BZ57" s="11"/>
      <c r="CA57" s="12" t="s">
        <v>0</v>
      </c>
      <c r="CB57" s="12" t="s">
        <v>0</v>
      </c>
      <c r="CC57" s="19">
        <v>0</v>
      </c>
      <c r="CD57" s="19">
        <v>0</v>
      </c>
      <c r="CE57" s="19">
        <v>0</v>
      </c>
      <c r="CF57" s="11" t="e">
        <f t="shared" si="11"/>
        <v>#DIV/0!</v>
      </c>
      <c r="CG57" s="11"/>
      <c r="CH57" s="12" t="s">
        <v>0</v>
      </c>
      <c r="CI57" s="12" t="s">
        <v>0</v>
      </c>
      <c r="CJ57" s="19">
        <v>0</v>
      </c>
      <c r="CK57" s="19">
        <v>0</v>
      </c>
      <c r="CL57" s="19">
        <v>0</v>
      </c>
      <c r="CM57" s="11" t="e">
        <f t="shared" si="12"/>
        <v>#DIV/0!</v>
      </c>
      <c r="CN57" s="11"/>
      <c r="CO57" s="12" t="s">
        <v>0</v>
      </c>
      <c r="CP57" s="12" t="s">
        <v>0</v>
      </c>
      <c r="CQ57" s="19">
        <v>0</v>
      </c>
      <c r="CR57" s="19">
        <v>0</v>
      </c>
      <c r="CS57" s="19">
        <v>0</v>
      </c>
      <c r="CT57" s="11" t="e">
        <f t="shared" si="13"/>
        <v>#DIV/0!</v>
      </c>
      <c r="CU57" s="11"/>
      <c r="CV57" s="12" t="s">
        <v>0</v>
      </c>
      <c r="CW57" s="12" t="s">
        <v>0</v>
      </c>
      <c r="CX57" s="19">
        <v>0</v>
      </c>
      <c r="CY57" s="19">
        <v>0</v>
      </c>
      <c r="CZ57" s="19">
        <v>0</v>
      </c>
      <c r="DA57" s="11" t="e">
        <f t="shared" si="14"/>
        <v>#DIV/0!</v>
      </c>
      <c r="DB57" s="11"/>
      <c r="DC57" s="12" t="s">
        <v>0</v>
      </c>
      <c r="DD57" s="12" t="s">
        <v>0</v>
      </c>
      <c r="DE57" s="19">
        <v>0</v>
      </c>
      <c r="DF57" s="19">
        <v>0</v>
      </c>
      <c r="DG57" s="19">
        <v>0</v>
      </c>
      <c r="DH57" s="11" t="e">
        <f t="shared" si="15"/>
        <v>#DIV/0!</v>
      </c>
      <c r="DI57" s="11"/>
      <c r="DJ57" s="12" t="s">
        <v>0</v>
      </c>
      <c r="DK57" s="12" t="s">
        <v>0</v>
      </c>
      <c r="DL57" s="19"/>
      <c r="DM57" s="19"/>
      <c r="DN57" s="19"/>
      <c r="DO57" s="11" t="e">
        <f t="shared" si="34"/>
        <v>#DIV/0!</v>
      </c>
    </row>
    <row r="58" spans="1:119" ht="12">
      <c r="A58" s="1" t="s">
        <v>63</v>
      </c>
      <c r="B58" s="9">
        <v>0</v>
      </c>
      <c r="C58" s="10" t="e">
        <f>E58*1000/B58</f>
        <v>#DIV/0!</v>
      </c>
      <c r="D58" s="19">
        <v>0</v>
      </c>
      <c r="E58" s="19">
        <v>0</v>
      </c>
      <c r="F58" s="19">
        <v>0</v>
      </c>
      <c r="G58" s="11" t="e">
        <f t="shared" si="0"/>
        <v>#DIV/0!</v>
      </c>
      <c r="H58" s="11"/>
      <c r="I58" s="9">
        <v>0</v>
      </c>
      <c r="J58" s="10" t="e">
        <f>L58*1000/I58</f>
        <v>#DIV/0!</v>
      </c>
      <c r="K58" s="19">
        <v>0</v>
      </c>
      <c r="L58" s="19">
        <v>0</v>
      </c>
      <c r="M58" s="19">
        <v>0</v>
      </c>
      <c r="N58" s="11" t="e">
        <f t="shared" si="1"/>
        <v>#DIV/0!</v>
      </c>
      <c r="O58" s="11"/>
      <c r="P58" s="9">
        <v>0</v>
      </c>
      <c r="Q58" s="10" t="e">
        <f>S58*1000/P58</f>
        <v>#DIV/0!</v>
      </c>
      <c r="R58" s="19">
        <v>0</v>
      </c>
      <c r="S58" s="19">
        <v>0</v>
      </c>
      <c r="T58" s="19">
        <v>0</v>
      </c>
      <c r="U58" s="11" t="e">
        <f t="shared" si="2"/>
        <v>#DIV/0!</v>
      </c>
      <c r="V58" s="11"/>
      <c r="W58" s="12" t="s">
        <v>0</v>
      </c>
      <c r="X58" s="10" t="e">
        <f>Z58*1000/W58</f>
        <v>#DIV/0!</v>
      </c>
      <c r="Y58" s="19">
        <v>0</v>
      </c>
      <c r="Z58" s="19">
        <v>0</v>
      </c>
      <c r="AA58" s="19">
        <v>0</v>
      </c>
      <c r="AB58" s="11" t="e">
        <f t="shared" si="3"/>
        <v>#DIV/0!</v>
      </c>
      <c r="AC58" s="11"/>
      <c r="AD58" s="9"/>
      <c r="AE58" s="10" t="e">
        <f>AG58*1000/AD58</f>
        <v>#DIV/0!</v>
      </c>
      <c r="AF58" s="19">
        <v>0</v>
      </c>
      <c r="AG58" s="19">
        <v>0</v>
      </c>
      <c r="AH58" s="19">
        <v>0</v>
      </c>
      <c r="AI58" s="11" t="e">
        <f t="shared" si="4"/>
        <v>#DIV/0!</v>
      </c>
      <c r="AJ58" s="11"/>
      <c r="AK58" s="9"/>
      <c r="AL58" s="10" t="e">
        <f>AN58*1000/AK58</f>
        <v>#DIV/0!</v>
      </c>
      <c r="AM58" s="19">
        <v>0</v>
      </c>
      <c r="AN58" s="19">
        <v>0</v>
      </c>
      <c r="AO58" s="19">
        <v>0</v>
      </c>
      <c r="AP58" s="11" t="e">
        <f t="shared" si="5"/>
        <v>#DIV/0!</v>
      </c>
      <c r="AQ58" s="11"/>
      <c r="AR58" s="9"/>
      <c r="AS58" s="10" t="e">
        <f>AU58*1000/AR58</f>
        <v>#DIV/0!</v>
      </c>
      <c r="AT58" s="19">
        <v>0</v>
      </c>
      <c r="AU58" s="19">
        <v>0</v>
      </c>
      <c r="AV58" s="19">
        <v>0</v>
      </c>
      <c r="AW58" s="11" t="e">
        <f t="shared" si="6"/>
        <v>#DIV/0!</v>
      </c>
      <c r="AX58" s="11"/>
      <c r="AY58" s="9"/>
      <c r="AZ58" s="10" t="e">
        <f>BB58*1000/AY58</f>
        <v>#DIV/0!</v>
      </c>
      <c r="BA58" s="19">
        <v>0</v>
      </c>
      <c r="BB58" s="19">
        <v>0</v>
      </c>
      <c r="BC58" s="19">
        <v>0</v>
      </c>
      <c r="BD58" s="11" t="e">
        <f t="shared" si="7"/>
        <v>#DIV/0!</v>
      </c>
      <c r="BE58" s="11"/>
      <c r="BF58" s="9"/>
      <c r="BG58" s="10" t="e">
        <f>BI58*1000/BF58</f>
        <v>#DIV/0!</v>
      </c>
      <c r="BH58" s="19">
        <v>0</v>
      </c>
      <c r="BI58" s="19">
        <v>0</v>
      </c>
      <c r="BJ58" s="19">
        <v>0</v>
      </c>
      <c r="BK58" s="11" t="e">
        <f t="shared" si="8"/>
        <v>#DIV/0!</v>
      </c>
      <c r="BL58" s="11"/>
      <c r="BM58" s="9"/>
      <c r="BN58" s="10" t="e">
        <f>BP58*1000/BM58</f>
        <v>#DIV/0!</v>
      </c>
      <c r="BO58" s="19">
        <v>0</v>
      </c>
      <c r="BP58" s="19">
        <v>0</v>
      </c>
      <c r="BQ58" s="19">
        <v>0</v>
      </c>
      <c r="BR58" s="11" t="e">
        <f t="shared" si="9"/>
        <v>#DIV/0!</v>
      </c>
      <c r="BT58" s="12" t="s">
        <v>0</v>
      </c>
      <c r="BU58" s="10" t="e">
        <f>BW58*1000/BT58</f>
        <v>#DIV/0!</v>
      </c>
      <c r="BV58" s="19">
        <v>0</v>
      </c>
      <c r="BW58" s="19">
        <v>0</v>
      </c>
      <c r="BX58" s="19">
        <v>0</v>
      </c>
      <c r="BY58" s="11" t="e">
        <f t="shared" si="10"/>
        <v>#DIV/0!</v>
      </c>
      <c r="BZ58" s="11"/>
      <c r="CA58" s="9"/>
      <c r="CB58" s="10" t="e">
        <f>CD58*1000/CA58</f>
        <v>#DIV/0!</v>
      </c>
      <c r="CC58" s="19">
        <v>0</v>
      </c>
      <c r="CD58" s="19">
        <v>0</v>
      </c>
      <c r="CE58" s="19">
        <v>0</v>
      </c>
      <c r="CF58" s="11" t="e">
        <f t="shared" si="11"/>
        <v>#DIV/0!</v>
      </c>
      <c r="CG58" s="11"/>
      <c r="CH58" s="9">
        <v>0</v>
      </c>
      <c r="CI58" s="10" t="e">
        <f>CK58*1000/CH58</f>
        <v>#DIV/0!</v>
      </c>
      <c r="CJ58" s="19">
        <v>0</v>
      </c>
      <c r="CK58" s="19">
        <v>0</v>
      </c>
      <c r="CL58" s="19">
        <v>0</v>
      </c>
      <c r="CM58" s="11" t="e">
        <f t="shared" si="12"/>
        <v>#DIV/0!</v>
      </c>
      <c r="CN58" s="11"/>
      <c r="CO58" s="9">
        <v>0</v>
      </c>
      <c r="CP58" s="10" t="e">
        <f>CR58*1000/CO58</f>
        <v>#DIV/0!</v>
      </c>
      <c r="CQ58" s="19">
        <v>0</v>
      </c>
      <c r="CR58" s="19">
        <v>0</v>
      </c>
      <c r="CS58" s="19">
        <v>0</v>
      </c>
      <c r="CT58" s="11" t="e">
        <f t="shared" si="13"/>
        <v>#DIV/0!</v>
      </c>
      <c r="CU58" s="11"/>
      <c r="CV58" s="9"/>
      <c r="CW58" s="10" t="e">
        <f>CY58*1000/CV58</f>
        <v>#DIV/0!</v>
      </c>
      <c r="CX58" s="19">
        <v>0</v>
      </c>
      <c r="CY58" s="19">
        <v>0</v>
      </c>
      <c r="CZ58" s="19">
        <v>0</v>
      </c>
      <c r="DA58" s="11" t="e">
        <f t="shared" si="14"/>
        <v>#DIV/0!</v>
      </c>
      <c r="DB58" s="11"/>
      <c r="DC58" s="9"/>
      <c r="DD58" s="10" t="e">
        <f>DF58*1000/DC58</f>
        <v>#DIV/0!</v>
      </c>
      <c r="DE58" s="19">
        <v>0</v>
      </c>
      <c r="DF58" s="19">
        <v>0</v>
      </c>
      <c r="DG58" s="19">
        <v>0</v>
      </c>
      <c r="DH58" s="11" t="e">
        <f t="shared" si="15"/>
        <v>#DIV/0!</v>
      </c>
      <c r="DI58" s="11"/>
      <c r="DJ58" s="9"/>
      <c r="DK58" s="10" t="e">
        <f>DM58*1000/DJ58</f>
        <v>#DIV/0!</v>
      </c>
      <c r="DL58" s="19"/>
      <c r="DM58" s="19"/>
      <c r="DN58" s="19"/>
      <c r="DO58" s="11" t="e">
        <f t="shared" si="34"/>
        <v>#DIV/0!</v>
      </c>
    </row>
    <row r="59" spans="1:119" ht="12">
      <c r="A59" s="1" t="s">
        <v>64</v>
      </c>
      <c r="B59" s="9">
        <v>0</v>
      </c>
      <c r="C59" s="10" t="e">
        <f>E59*1000/B59</f>
        <v>#DIV/0!</v>
      </c>
      <c r="D59" s="19">
        <v>0</v>
      </c>
      <c r="E59" s="19">
        <v>0</v>
      </c>
      <c r="F59" s="19">
        <v>0</v>
      </c>
      <c r="G59" s="11" t="e">
        <f t="shared" si="0"/>
        <v>#DIV/0!</v>
      </c>
      <c r="H59" s="11"/>
      <c r="I59" s="9">
        <v>0</v>
      </c>
      <c r="J59" s="10" t="e">
        <f>L59*1000/I59</f>
        <v>#DIV/0!</v>
      </c>
      <c r="K59" s="19">
        <v>0</v>
      </c>
      <c r="L59" s="19">
        <v>0</v>
      </c>
      <c r="M59" s="19">
        <v>0</v>
      </c>
      <c r="N59" s="11" t="e">
        <f t="shared" si="1"/>
        <v>#DIV/0!</v>
      </c>
      <c r="O59" s="11"/>
      <c r="P59" s="9">
        <v>0</v>
      </c>
      <c r="Q59" s="10" t="e">
        <f>S59*1000/P59</f>
        <v>#DIV/0!</v>
      </c>
      <c r="R59" s="19">
        <v>0</v>
      </c>
      <c r="S59" s="19">
        <v>0</v>
      </c>
      <c r="T59" s="19">
        <v>0</v>
      </c>
      <c r="U59" s="11" t="e">
        <f t="shared" si="2"/>
        <v>#DIV/0!</v>
      </c>
      <c r="V59" s="11"/>
      <c r="W59" s="12" t="s">
        <v>0</v>
      </c>
      <c r="X59" s="10" t="e">
        <f>Z59*1000/W59</f>
        <v>#DIV/0!</v>
      </c>
      <c r="Y59" s="19">
        <v>0</v>
      </c>
      <c r="Z59" s="19">
        <v>0</v>
      </c>
      <c r="AA59" s="19">
        <v>0</v>
      </c>
      <c r="AB59" s="11" t="e">
        <f t="shared" si="3"/>
        <v>#DIV/0!</v>
      </c>
      <c r="AC59" s="11"/>
      <c r="AD59" s="9"/>
      <c r="AE59" s="10" t="e">
        <f>AG59*1000/AD59</f>
        <v>#DIV/0!</v>
      </c>
      <c r="AF59" s="19">
        <v>0</v>
      </c>
      <c r="AG59" s="19">
        <v>0</v>
      </c>
      <c r="AH59" s="19">
        <v>0</v>
      </c>
      <c r="AI59" s="11" t="e">
        <f t="shared" si="4"/>
        <v>#DIV/0!</v>
      </c>
      <c r="AJ59" s="11"/>
      <c r="AK59" s="9"/>
      <c r="AL59" s="10" t="e">
        <f>AN59*1000/AK59</f>
        <v>#DIV/0!</v>
      </c>
      <c r="AM59" s="19">
        <v>0</v>
      </c>
      <c r="AN59" s="19">
        <v>0</v>
      </c>
      <c r="AO59" s="19">
        <v>0</v>
      </c>
      <c r="AP59" s="11" t="e">
        <f t="shared" si="5"/>
        <v>#DIV/0!</v>
      </c>
      <c r="AQ59" s="11"/>
      <c r="AR59" s="9"/>
      <c r="AS59" s="10" t="e">
        <f>AU59*1000/AR59</f>
        <v>#DIV/0!</v>
      </c>
      <c r="AT59" s="19">
        <v>0</v>
      </c>
      <c r="AU59" s="19">
        <v>0</v>
      </c>
      <c r="AV59" s="19">
        <v>0</v>
      </c>
      <c r="AW59" s="11" t="e">
        <f t="shared" si="6"/>
        <v>#DIV/0!</v>
      </c>
      <c r="AX59" s="11"/>
      <c r="AY59" s="9"/>
      <c r="AZ59" s="10" t="e">
        <f>BB59*1000/AY59</f>
        <v>#DIV/0!</v>
      </c>
      <c r="BA59" s="19">
        <v>0</v>
      </c>
      <c r="BB59" s="19">
        <v>0</v>
      </c>
      <c r="BC59" s="19">
        <v>0</v>
      </c>
      <c r="BD59" s="11" t="e">
        <f t="shared" si="7"/>
        <v>#DIV/0!</v>
      </c>
      <c r="BE59" s="11"/>
      <c r="BF59" s="9"/>
      <c r="BG59" s="10" t="e">
        <f>BI59*1000/BF59</f>
        <v>#DIV/0!</v>
      </c>
      <c r="BH59" s="19">
        <v>0</v>
      </c>
      <c r="BI59" s="19">
        <v>0</v>
      </c>
      <c r="BJ59" s="19">
        <v>0</v>
      </c>
      <c r="BK59" s="11" t="e">
        <f t="shared" si="8"/>
        <v>#DIV/0!</v>
      </c>
      <c r="BL59" s="11"/>
      <c r="BM59" s="9"/>
      <c r="BN59" s="10" t="e">
        <f>BP59*1000/BM59</f>
        <v>#DIV/0!</v>
      </c>
      <c r="BO59" s="19">
        <v>0</v>
      </c>
      <c r="BP59" s="19">
        <v>0</v>
      </c>
      <c r="BQ59" s="19">
        <v>0</v>
      </c>
      <c r="BR59" s="11" t="e">
        <f t="shared" si="9"/>
        <v>#DIV/0!</v>
      </c>
      <c r="BT59" s="12" t="s">
        <v>0</v>
      </c>
      <c r="BU59" s="10" t="e">
        <f>BW59*1000/BT59</f>
        <v>#DIV/0!</v>
      </c>
      <c r="BV59" s="19">
        <v>0</v>
      </c>
      <c r="BW59" s="19">
        <v>0</v>
      </c>
      <c r="BX59" s="19">
        <v>0</v>
      </c>
      <c r="BY59" s="11" t="e">
        <f t="shared" si="10"/>
        <v>#DIV/0!</v>
      </c>
      <c r="BZ59" s="11"/>
      <c r="CA59" s="9"/>
      <c r="CB59" s="10" t="e">
        <f>CD59*1000/CA59</f>
        <v>#DIV/0!</v>
      </c>
      <c r="CC59" s="19">
        <v>0</v>
      </c>
      <c r="CD59" s="19">
        <v>0</v>
      </c>
      <c r="CE59" s="19">
        <v>0</v>
      </c>
      <c r="CF59" s="11" t="e">
        <f t="shared" si="11"/>
        <v>#DIV/0!</v>
      </c>
      <c r="CG59" s="11"/>
      <c r="CH59" s="9">
        <v>0</v>
      </c>
      <c r="CI59" s="10" t="e">
        <f>CK59*1000/CH59</f>
        <v>#DIV/0!</v>
      </c>
      <c r="CJ59" s="19">
        <v>0</v>
      </c>
      <c r="CK59" s="19">
        <v>0</v>
      </c>
      <c r="CL59" s="19">
        <v>0</v>
      </c>
      <c r="CM59" s="11" t="e">
        <f t="shared" si="12"/>
        <v>#DIV/0!</v>
      </c>
      <c r="CN59" s="11"/>
      <c r="CO59" s="9">
        <v>0</v>
      </c>
      <c r="CP59" s="10" t="e">
        <f>CR59*1000/CO59</f>
        <v>#DIV/0!</v>
      </c>
      <c r="CQ59" s="19">
        <v>0</v>
      </c>
      <c r="CR59" s="19">
        <v>0</v>
      </c>
      <c r="CS59" s="19">
        <v>0</v>
      </c>
      <c r="CT59" s="11" t="e">
        <f t="shared" si="13"/>
        <v>#DIV/0!</v>
      </c>
      <c r="CU59" s="11"/>
      <c r="CV59" s="9"/>
      <c r="CW59" s="10" t="e">
        <f>CY59*1000/CV59</f>
        <v>#DIV/0!</v>
      </c>
      <c r="CX59" s="19">
        <v>0</v>
      </c>
      <c r="CY59" s="19">
        <v>0</v>
      </c>
      <c r="CZ59" s="19">
        <v>0</v>
      </c>
      <c r="DA59" s="11" t="e">
        <f t="shared" si="14"/>
        <v>#DIV/0!</v>
      </c>
      <c r="DB59" s="11"/>
      <c r="DC59" s="9"/>
      <c r="DD59" s="10" t="e">
        <f>DF59*1000/DC59</f>
        <v>#DIV/0!</v>
      </c>
      <c r="DE59" s="19">
        <v>0</v>
      </c>
      <c r="DF59" s="19">
        <v>0</v>
      </c>
      <c r="DG59" s="19">
        <v>0</v>
      </c>
      <c r="DH59" s="11" t="e">
        <f t="shared" si="15"/>
        <v>#DIV/0!</v>
      </c>
      <c r="DI59" s="11"/>
      <c r="DJ59" s="9"/>
      <c r="DK59" s="10" t="e">
        <f>DM59*1000/DJ59</f>
        <v>#DIV/0!</v>
      </c>
      <c r="DL59" s="19"/>
      <c r="DM59" s="19"/>
      <c r="DN59" s="19"/>
      <c r="DO59" s="11" t="e">
        <f t="shared" si="34"/>
        <v>#DIV/0!</v>
      </c>
    </row>
    <row r="60" spans="1:119" ht="12">
      <c r="A60" s="1" t="s">
        <v>65</v>
      </c>
      <c r="B60" s="9">
        <v>0</v>
      </c>
      <c r="C60" s="10" t="e">
        <f>E60*1000/B60</f>
        <v>#DIV/0!</v>
      </c>
      <c r="D60" s="19">
        <v>0</v>
      </c>
      <c r="E60" s="19">
        <v>0</v>
      </c>
      <c r="F60" s="19">
        <v>0</v>
      </c>
      <c r="G60" s="11" t="e">
        <f t="shared" si="0"/>
        <v>#DIV/0!</v>
      </c>
      <c r="H60" s="11"/>
      <c r="I60" s="9">
        <v>0</v>
      </c>
      <c r="J60" s="10" t="e">
        <f>L60*1000/I60</f>
        <v>#DIV/0!</v>
      </c>
      <c r="K60" s="19">
        <v>0</v>
      </c>
      <c r="L60" s="19">
        <v>0</v>
      </c>
      <c r="M60" s="19">
        <v>0</v>
      </c>
      <c r="N60" s="11" t="e">
        <f t="shared" si="1"/>
        <v>#DIV/0!</v>
      </c>
      <c r="O60" s="11"/>
      <c r="P60" s="9">
        <v>0</v>
      </c>
      <c r="Q60" s="10" t="e">
        <f>S60*1000/P60</f>
        <v>#DIV/0!</v>
      </c>
      <c r="R60" s="19">
        <v>0</v>
      </c>
      <c r="S60" s="19">
        <v>0</v>
      </c>
      <c r="T60" s="19">
        <v>0</v>
      </c>
      <c r="U60" s="11" t="e">
        <f t="shared" si="2"/>
        <v>#DIV/0!</v>
      </c>
      <c r="V60" s="11"/>
      <c r="W60" s="12" t="s">
        <v>0</v>
      </c>
      <c r="X60" s="10" t="e">
        <f>Z60*1000/W60</f>
        <v>#DIV/0!</v>
      </c>
      <c r="Y60" s="19">
        <v>0</v>
      </c>
      <c r="Z60" s="19">
        <v>0</v>
      </c>
      <c r="AA60" s="19">
        <v>0</v>
      </c>
      <c r="AB60" s="11" t="e">
        <f t="shared" si="3"/>
        <v>#DIV/0!</v>
      </c>
      <c r="AC60" s="11"/>
      <c r="AD60" s="9"/>
      <c r="AE60" s="10" t="e">
        <f>AG60*1000/AD60</f>
        <v>#DIV/0!</v>
      </c>
      <c r="AF60" s="19">
        <v>0</v>
      </c>
      <c r="AG60" s="19">
        <v>0</v>
      </c>
      <c r="AH60" s="19">
        <v>0</v>
      </c>
      <c r="AI60" s="11" t="e">
        <f t="shared" si="4"/>
        <v>#DIV/0!</v>
      </c>
      <c r="AJ60" s="11"/>
      <c r="AK60" s="9"/>
      <c r="AL60" s="10" t="e">
        <f>AN60*1000/AK60</f>
        <v>#DIV/0!</v>
      </c>
      <c r="AM60" s="19">
        <v>0</v>
      </c>
      <c r="AN60" s="19">
        <v>0</v>
      </c>
      <c r="AO60" s="19">
        <v>0</v>
      </c>
      <c r="AP60" s="11" t="e">
        <f t="shared" si="5"/>
        <v>#DIV/0!</v>
      </c>
      <c r="AQ60" s="11"/>
      <c r="AR60" s="9"/>
      <c r="AS60" s="10" t="e">
        <f>AU60*1000/AR60</f>
        <v>#DIV/0!</v>
      </c>
      <c r="AT60" s="19">
        <v>0</v>
      </c>
      <c r="AU60" s="19">
        <v>0</v>
      </c>
      <c r="AV60" s="19">
        <v>0</v>
      </c>
      <c r="AW60" s="11" t="e">
        <f t="shared" si="6"/>
        <v>#DIV/0!</v>
      </c>
      <c r="AX60" s="11"/>
      <c r="AY60" s="9"/>
      <c r="AZ60" s="10" t="e">
        <f>BB60*1000/AY60</f>
        <v>#DIV/0!</v>
      </c>
      <c r="BA60" s="19">
        <v>0</v>
      </c>
      <c r="BB60" s="19">
        <v>0</v>
      </c>
      <c r="BC60" s="19">
        <v>0</v>
      </c>
      <c r="BD60" s="11" t="e">
        <f t="shared" si="7"/>
        <v>#DIV/0!</v>
      </c>
      <c r="BE60" s="11"/>
      <c r="BF60" s="9"/>
      <c r="BG60" s="10" t="e">
        <f>BI60*1000/BF60</f>
        <v>#DIV/0!</v>
      </c>
      <c r="BH60" s="19">
        <v>0</v>
      </c>
      <c r="BI60" s="19">
        <v>0</v>
      </c>
      <c r="BJ60" s="19">
        <v>0</v>
      </c>
      <c r="BK60" s="11" t="e">
        <f t="shared" si="8"/>
        <v>#DIV/0!</v>
      </c>
      <c r="BL60" s="11"/>
      <c r="BM60" s="9"/>
      <c r="BN60" s="10" t="e">
        <f>BP60*1000/BM60</f>
        <v>#DIV/0!</v>
      </c>
      <c r="BO60" s="19">
        <v>0</v>
      </c>
      <c r="BP60" s="19">
        <v>0</v>
      </c>
      <c r="BQ60" s="19">
        <v>0</v>
      </c>
      <c r="BR60" s="11" t="e">
        <f t="shared" si="9"/>
        <v>#DIV/0!</v>
      </c>
      <c r="BT60" s="12" t="s">
        <v>0</v>
      </c>
      <c r="BU60" s="10" t="e">
        <f>BW60*1000/BT60</f>
        <v>#DIV/0!</v>
      </c>
      <c r="BV60" s="19">
        <v>0</v>
      </c>
      <c r="BW60" s="19">
        <v>0</v>
      </c>
      <c r="BX60" s="19">
        <v>0</v>
      </c>
      <c r="BY60" s="11" t="e">
        <f t="shared" si="10"/>
        <v>#DIV/0!</v>
      </c>
      <c r="BZ60" s="11"/>
      <c r="CA60" s="9"/>
      <c r="CB60" s="10" t="e">
        <f>CD60*1000/CA60</f>
        <v>#DIV/0!</v>
      </c>
      <c r="CC60" s="19">
        <v>0</v>
      </c>
      <c r="CD60" s="19">
        <v>0</v>
      </c>
      <c r="CE60" s="19">
        <v>0</v>
      </c>
      <c r="CF60" s="11" t="e">
        <f t="shared" si="11"/>
        <v>#DIV/0!</v>
      </c>
      <c r="CG60" s="11"/>
      <c r="CH60" s="9">
        <v>0</v>
      </c>
      <c r="CI60" s="10" t="e">
        <f>CK60*1000/CH60</f>
        <v>#DIV/0!</v>
      </c>
      <c r="CJ60" s="19">
        <v>0</v>
      </c>
      <c r="CK60" s="19">
        <v>0</v>
      </c>
      <c r="CL60" s="19">
        <v>0</v>
      </c>
      <c r="CM60" s="11" t="e">
        <f t="shared" si="12"/>
        <v>#DIV/0!</v>
      </c>
      <c r="CN60" s="11"/>
      <c r="CO60" s="9">
        <v>0</v>
      </c>
      <c r="CP60" s="10" t="e">
        <f>CR60*1000/CO60</f>
        <v>#DIV/0!</v>
      </c>
      <c r="CQ60" s="19">
        <v>0</v>
      </c>
      <c r="CR60" s="19">
        <v>0</v>
      </c>
      <c r="CS60" s="19">
        <v>0</v>
      </c>
      <c r="CT60" s="11" t="e">
        <f t="shared" si="13"/>
        <v>#DIV/0!</v>
      </c>
      <c r="CU60" s="11"/>
      <c r="CV60" s="9"/>
      <c r="CW60" s="10" t="e">
        <f>CY60*1000/CV60</f>
        <v>#DIV/0!</v>
      </c>
      <c r="CX60" s="19">
        <v>0</v>
      </c>
      <c r="CY60" s="19">
        <v>0</v>
      </c>
      <c r="CZ60" s="19">
        <v>0</v>
      </c>
      <c r="DA60" s="11" t="e">
        <f t="shared" si="14"/>
        <v>#DIV/0!</v>
      </c>
      <c r="DB60" s="11"/>
      <c r="DC60" s="9"/>
      <c r="DD60" s="10" t="e">
        <f>DF60*1000/DC60</f>
        <v>#DIV/0!</v>
      </c>
      <c r="DE60" s="19">
        <v>0</v>
      </c>
      <c r="DF60" s="19">
        <v>0</v>
      </c>
      <c r="DG60" s="19">
        <v>0</v>
      </c>
      <c r="DH60" s="11" t="e">
        <f t="shared" si="15"/>
        <v>#DIV/0!</v>
      </c>
      <c r="DI60" s="11"/>
      <c r="DJ60" s="9"/>
      <c r="DK60" s="10" t="e">
        <f>DM60*1000/DJ60</f>
        <v>#DIV/0!</v>
      </c>
      <c r="DL60" s="19"/>
      <c r="DM60" s="19"/>
      <c r="DN60" s="19"/>
      <c r="DO60" s="11" t="e">
        <f t="shared" si="34"/>
        <v>#DIV/0!</v>
      </c>
    </row>
    <row r="61" spans="1:119" ht="12">
      <c r="A61" s="1" t="s">
        <v>66</v>
      </c>
      <c r="B61" s="3">
        <v>0</v>
      </c>
      <c r="C61" s="10" t="e">
        <f>E61*1000/B61</f>
        <v>#DIV/0!</v>
      </c>
      <c r="D61" s="19">
        <v>0</v>
      </c>
      <c r="E61" s="19">
        <v>0</v>
      </c>
      <c r="F61" s="19">
        <v>0</v>
      </c>
      <c r="G61" s="11" t="e">
        <f t="shared" si="0"/>
        <v>#DIV/0!</v>
      </c>
      <c r="H61" s="11"/>
      <c r="I61" s="3">
        <v>0</v>
      </c>
      <c r="J61" s="10" t="e">
        <f>L61*1000/I61</f>
        <v>#DIV/0!</v>
      </c>
      <c r="K61" s="19">
        <v>0</v>
      </c>
      <c r="L61" s="19">
        <v>0</v>
      </c>
      <c r="M61" s="19">
        <v>0</v>
      </c>
      <c r="N61" s="11" t="e">
        <f t="shared" si="1"/>
        <v>#DIV/0!</v>
      </c>
      <c r="O61" s="11"/>
      <c r="P61" s="3">
        <v>0</v>
      </c>
      <c r="Q61" s="10" t="e">
        <f>S61*1000/P61</f>
        <v>#DIV/0!</v>
      </c>
      <c r="R61" s="19">
        <v>0</v>
      </c>
      <c r="S61" s="19">
        <v>0</v>
      </c>
      <c r="T61" s="19">
        <v>0</v>
      </c>
      <c r="U61" s="11" t="e">
        <f t="shared" si="2"/>
        <v>#DIV/0!</v>
      </c>
      <c r="V61" s="11"/>
      <c r="W61" s="12" t="s">
        <v>0</v>
      </c>
      <c r="X61" s="10" t="e">
        <f>Z61*1000/W61</f>
        <v>#DIV/0!</v>
      </c>
      <c r="Y61" s="19">
        <v>0</v>
      </c>
      <c r="Z61" s="19">
        <v>0</v>
      </c>
      <c r="AA61" s="19">
        <v>0</v>
      </c>
      <c r="AB61" s="11" t="e">
        <f t="shared" si="3"/>
        <v>#DIV/0!</v>
      </c>
      <c r="AC61" s="11"/>
      <c r="AD61" s="3"/>
      <c r="AE61" s="10" t="e">
        <f>AG61*1000/AD61</f>
        <v>#DIV/0!</v>
      </c>
      <c r="AF61" s="19">
        <v>0</v>
      </c>
      <c r="AG61" s="19">
        <v>0</v>
      </c>
      <c r="AH61" s="19">
        <v>0</v>
      </c>
      <c r="AI61" s="11" t="e">
        <f t="shared" si="4"/>
        <v>#DIV/0!</v>
      </c>
      <c r="AJ61" s="11"/>
      <c r="AK61" s="3"/>
      <c r="AL61" s="10" t="e">
        <f>AN61*1000/AK61</f>
        <v>#DIV/0!</v>
      </c>
      <c r="AM61" s="19">
        <v>0</v>
      </c>
      <c r="AN61" s="19">
        <v>0</v>
      </c>
      <c r="AO61" s="19">
        <v>0</v>
      </c>
      <c r="AP61" s="11" t="e">
        <f t="shared" si="5"/>
        <v>#DIV/0!</v>
      </c>
      <c r="AQ61" s="11"/>
      <c r="AR61" s="3"/>
      <c r="AS61" s="10" t="e">
        <f>AU61*1000/AR61</f>
        <v>#DIV/0!</v>
      </c>
      <c r="AT61" s="19">
        <v>0</v>
      </c>
      <c r="AU61" s="19">
        <v>0</v>
      </c>
      <c r="AV61" s="19">
        <v>0</v>
      </c>
      <c r="AW61" s="11" t="e">
        <f t="shared" si="6"/>
        <v>#DIV/0!</v>
      </c>
      <c r="AX61" s="11"/>
      <c r="AY61" s="3"/>
      <c r="AZ61" s="10" t="e">
        <f>BB61*1000/AY61</f>
        <v>#DIV/0!</v>
      </c>
      <c r="BA61" s="19">
        <v>0</v>
      </c>
      <c r="BB61" s="19">
        <v>0</v>
      </c>
      <c r="BC61" s="19">
        <v>0</v>
      </c>
      <c r="BD61" s="11" t="e">
        <f t="shared" si="7"/>
        <v>#DIV/0!</v>
      </c>
      <c r="BE61" s="11"/>
      <c r="BF61" s="3"/>
      <c r="BG61" s="10" t="e">
        <f>BI61*1000/BF61</f>
        <v>#DIV/0!</v>
      </c>
      <c r="BH61" s="19">
        <v>0</v>
      </c>
      <c r="BI61" s="19">
        <v>0</v>
      </c>
      <c r="BJ61" s="19">
        <v>0</v>
      </c>
      <c r="BK61" s="11" t="e">
        <f t="shared" si="8"/>
        <v>#DIV/0!</v>
      </c>
      <c r="BL61" s="11"/>
      <c r="BM61" s="3"/>
      <c r="BN61" s="10" t="e">
        <f>BP61*1000/BM61</f>
        <v>#DIV/0!</v>
      </c>
      <c r="BO61" s="19">
        <v>0</v>
      </c>
      <c r="BP61" s="19">
        <v>0</v>
      </c>
      <c r="BQ61" s="19">
        <v>0</v>
      </c>
      <c r="BR61" s="11" t="e">
        <f t="shared" si="9"/>
        <v>#DIV/0!</v>
      </c>
      <c r="BT61" s="12" t="s">
        <v>0</v>
      </c>
      <c r="BU61" s="10" t="e">
        <f>BW61*1000/BT61</f>
        <v>#DIV/0!</v>
      </c>
      <c r="BV61" s="19">
        <v>0</v>
      </c>
      <c r="BW61" s="19">
        <v>0</v>
      </c>
      <c r="BX61" s="19">
        <v>0</v>
      </c>
      <c r="BY61" s="11" t="e">
        <f t="shared" si="10"/>
        <v>#DIV/0!</v>
      </c>
      <c r="BZ61" s="11"/>
      <c r="CA61" s="3"/>
      <c r="CB61" s="10" t="e">
        <f>CD61*1000/CA61</f>
        <v>#DIV/0!</v>
      </c>
      <c r="CC61" s="19">
        <v>0</v>
      </c>
      <c r="CD61" s="19">
        <v>0</v>
      </c>
      <c r="CE61" s="19">
        <v>0</v>
      </c>
      <c r="CF61" s="11" t="e">
        <f t="shared" si="11"/>
        <v>#DIV/0!</v>
      </c>
      <c r="CG61" s="11"/>
      <c r="CH61" s="9">
        <v>0</v>
      </c>
      <c r="CI61" s="10" t="e">
        <f>CK61*1000/CH61</f>
        <v>#DIV/0!</v>
      </c>
      <c r="CJ61" s="19">
        <v>0</v>
      </c>
      <c r="CK61" s="19">
        <v>0</v>
      </c>
      <c r="CL61" s="19">
        <v>0</v>
      </c>
      <c r="CM61" s="11" t="e">
        <f t="shared" si="12"/>
        <v>#DIV/0!</v>
      </c>
      <c r="CN61" s="11"/>
      <c r="CO61" s="9">
        <v>0</v>
      </c>
      <c r="CP61" s="10" t="e">
        <f>CR61*1000/CO61</f>
        <v>#DIV/0!</v>
      </c>
      <c r="CQ61" s="19">
        <v>0</v>
      </c>
      <c r="CR61" s="19">
        <v>0</v>
      </c>
      <c r="CS61" s="19">
        <v>0</v>
      </c>
      <c r="CT61" s="11" t="e">
        <f t="shared" si="13"/>
        <v>#DIV/0!</v>
      </c>
      <c r="CU61" s="11"/>
      <c r="CV61" s="3"/>
      <c r="CW61" s="10" t="e">
        <f>CY61*1000/CV61</f>
        <v>#DIV/0!</v>
      </c>
      <c r="CX61" s="19">
        <v>0</v>
      </c>
      <c r="CY61" s="19">
        <v>0</v>
      </c>
      <c r="CZ61" s="19">
        <v>0</v>
      </c>
      <c r="DA61" s="11" t="e">
        <f t="shared" si="14"/>
        <v>#DIV/0!</v>
      </c>
      <c r="DB61" s="11"/>
      <c r="DC61" s="3"/>
      <c r="DD61" s="10" t="e">
        <f>DF61*1000/DC61</f>
        <v>#DIV/0!</v>
      </c>
      <c r="DE61" s="19">
        <v>0</v>
      </c>
      <c r="DF61" s="19">
        <v>0</v>
      </c>
      <c r="DG61" s="19">
        <v>0</v>
      </c>
      <c r="DH61" s="11" t="e">
        <f t="shared" si="15"/>
        <v>#DIV/0!</v>
      </c>
      <c r="DI61" s="11"/>
      <c r="DJ61" s="3"/>
      <c r="DK61" s="10" t="e">
        <f>DM61*1000/DJ61</f>
        <v>#DIV/0!</v>
      </c>
      <c r="DL61" s="19"/>
      <c r="DM61" s="19"/>
      <c r="DN61" s="19"/>
      <c r="DO61" s="11" t="e">
        <f t="shared" si="34"/>
        <v>#DIV/0!</v>
      </c>
    </row>
    <row r="62" spans="1:119" ht="12">
      <c r="A62" s="15" t="s">
        <v>67</v>
      </c>
      <c r="B62" s="12" t="s">
        <v>0</v>
      </c>
      <c r="C62" s="12" t="s">
        <v>0</v>
      </c>
      <c r="D62" s="19">
        <v>825684.910147904</v>
      </c>
      <c r="E62" s="19">
        <v>678452.385256188</v>
      </c>
      <c r="F62" s="19">
        <v>664715.788611896</v>
      </c>
      <c r="G62" s="11">
        <f t="shared" si="0"/>
        <v>0.8216843700518369</v>
      </c>
      <c r="H62" s="11"/>
      <c r="I62" s="12" t="s">
        <v>0</v>
      </c>
      <c r="J62" s="12" t="s">
        <v>0</v>
      </c>
      <c r="K62" s="19">
        <v>865483.366052834</v>
      </c>
      <c r="L62" s="19">
        <v>730499.62</v>
      </c>
      <c r="M62" s="19">
        <v>711154.154425466</v>
      </c>
      <c r="N62" s="11">
        <f t="shared" si="1"/>
        <v>0.8440365796185691</v>
      </c>
      <c r="O62" s="11"/>
      <c r="P62" s="12" t="s">
        <v>0</v>
      </c>
      <c r="Q62" s="12" t="s">
        <v>0</v>
      </c>
      <c r="R62" s="19">
        <v>779286.323753988</v>
      </c>
      <c r="S62" s="19">
        <v>691600.12</v>
      </c>
      <c r="T62" s="19">
        <v>657746.163244845</v>
      </c>
      <c r="U62" s="11">
        <f t="shared" si="2"/>
        <v>0.8874788366211985</v>
      </c>
      <c r="V62" s="11"/>
      <c r="W62" s="12" t="s">
        <v>0</v>
      </c>
      <c r="X62" s="12" t="s">
        <v>0</v>
      </c>
      <c r="Y62" s="19">
        <v>679109.189116931</v>
      </c>
      <c r="Z62" s="19">
        <v>650597.67</v>
      </c>
      <c r="AA62" s="19">
        <v>602695.03309626</v>
      </c>
      <c r="AB62" s="11">
        <f t="shared" si="3"/>
        <v>0.95801629609223</v>
      </c>
      <c r="AC62" s="11"/>
      <c r="AD62" s="12" t="s">
        <v>0</v>
      </c>
      <c r="AE62" s="12" t="s">
        <v>0</v>
      </c>
      <c r="AF62" s="19">
        <v>809632.137975388</v>
      </c>
      <c r="AG62" s="19">
        <v>726720.176687452</v>
      </c>
      <c r="AH62" s="19">
        <v>775640.782020415</v>
      </c>
      <c r="AI62" s="11">
        <f t="shared" si="4"/>
        <v>0.8975930457809267</v>
      </c>
      <c r="AJ62" s="11"/>
      <c r="AK62" s="12" t="s">
        <v>0</v>
      </c>
      <c r="AL62" s="12" t="s">
        <v>0</v>
      </c>
      <c r="AM62" s="19">
        <v>818859.610996115</v>
      </c>
      <c r="AN62" s="19">
        <v>668031.382557871</v>
      </c>
      <c r="AO62" s="19">
        <v>735002.692300988</v>
      </c>
      <c r="AP62" s="11">
        <f t="shared" si="5"/>
        <v>0.8158069754414111</v>
      </c>
      <c r="AQ62" s="11"/>
      <c r="AR62" s="12" t="s">
        <v>0</v>
      </c>
      <c r="AS62" s="12" t="s">
        <v>0</v>
      </c>
      <c r="AT62" s="19">
        <v>808384.374653047</v>
      </c>
      <c r="AU62" s="19">
        <v>687958.056613126</v>
      </c>
      <c r="AV62" s="19">
        <v>659485.611679798</v>
      </c>
      <c r="AW62" s="11">
        <f t="shared" si="6"/>
        <v>0.8510283946401028</v>
      </c>
      <c r="AX62" s="11"/>
      <c r="AY62" s="12" t="s">
        <v>0</v>
      </c>
      <c r="AZ62" s="12" t="s">
        <v>0</v>
      </c>
      <c r="BA62" s="19">
        <v>740569.227856308</v>
      </c>
      <c r="BB62" s="19">
        <v>698849.074554206</v>
      </c>
      <c r="BC62" s="19">
        <v>630245.441102415</v>
      </c>
      <c r="BD62" s="11">
        <f t="shared" si="7"/>
        <v>0.9436647490432901</v>
      </c>
      <c r="BE62" s="11"/>
      <c r="BF62" s="12" t="s">
        <v>0</v>
      </c>
      <c r="BG62" s="12" t="s">
        <v>0</v>
      </c>
      <c r="BH62" s="19">
        <v>678158.147384468</v>
      </c>
      <c r="BI62" s="19">
        <v>721130.830661418</v>
      </c>
      <c r="BJ62" s="19">
        <v>639953.937963226</v>
      </c>
      <c r="BK62" s="11">
        <f t="shared" si="8"/>
        <v>1.06336675809719</v>
      </c>
      <c r="BL62" s="11"/>
      <c r="BM62" s="12" t="s">
        <v>0</v>
      </c>
      <c r="BN62" s="12" t="s">
        <v>0</v>
      </c>
      <c r="BO62" s="19">
        <v>786840.418215362</v>
      </c>
      <c r="BP62" s="19">
        <v>656547.044543927</v>
      </c>
      <c r="BQ62" s="19">
        <v>836699.944657507</v>
      </c>
      <c r="BR62" s="11">
        <f t="shared" si="9"/>
        <v>0.8344094041750495</v>
      </c>
      <c r="BT62" s="12" t="s">
        <v>0</v>
      </c>
      <c r="BU62" s="12" t="s">
        <v>0</v>
      </c>
      <c r="BV62" s="19">
        <v>676059.168136336</v>
      </c>
      <c r="BW62" s="19">
        <v>676059.168136336</v>
      </c>
      <c r="BX62" s="19">
        <v>564110.12767172</v>
      </c>
      <c r="BY62" s="11">
        <f t="shared" si="10"/>
        <v>1</v>
      </c>
      <c r="BZ62" s="11"/>
      <c r="CA62" s="12" t="s">
        <v>0</v>
      </c>
      <c r="CB62" s="12" t="s">
        <v>0</v>
      </c>
      <c r="CC62" s="19">
        <v>835075.268279367</v>
      </c>
      <c r="CD62" s="19">
        <v>668214.412909276</v>
      </c>
      <c r="CE62" s="19">
        <v>835075.268279367</v>
      </c>
      <c r="CF62" s="11">
        <f t="shared" si="11"/>
        <v>0.8001846519608946</v>
      </c>
      <c r="CG62" s="11"/>
      <c r="CH62" s="12" t="s">
        <v>0</v>
      </c>
      <c r="CI62" s="12" t="s">
        <v>0</v>
      </c>
      <c r="CJ62" s="19">
        <v>619857.705760581</v>
      </c>
      <c r="CK62" s="19">
        <v>592816.776277064</v>
      </c>
      <c r="CL62" s="19">
        <v>496000.622549309</v>
      </c>
      <c r="CM62" s="11">
        <f t="shared" si="12"/>
        <v>0.9563755855058105</v>
      </c>
      <c r="CN62" s="11"/>
      <c r="CO62" s="12" t="s">
        <v>0</v>
      </c>
      <c r="CP62" s="12" t="s">
        <v>0</v>
      </c>
      <c r="CQ62" s="19">
        <v>688222.532509376</v>
      </c>
      <c r="CR62" s="19">
        <v>739671.308599228</v>
      </c>
      <c r="CS62" s="19">
        <v>658199.227486946</v>
      </c>
      <c r="CT62" s="11">
        <f t="shared" si="13"/>
        <v>1.0747560180894704</v>
      </c>
      <c r="CU62" s="11"/>
      <c r="CV62" s="12" t="s">
        <v>0</v>
      </c>
      <c r="CW62" s="12" t="s">
        <v>0</v>
      </c>
      <c r="CX62" s="19">
        <v>728803.614173701</v>
      </c>
      <c r="CY62" s="19">
        <v>609541.158224297</v>
      </c>
      <c r="CZ62" s="19">
        <v>783286.070338541</v>
      </c>
      <c r="DA62" s="11">
        <f t="shared" si="14"/>
        <v>0.8363585832589198</v>
      </c>
      <c r="DB62" s="11"/>
      <c r="DC62" s="12" t="s">
        <v>0</v>
      </c>
      <c r="DD62" s="12" t="s">
        <v>0</v>
      </c>
      <c r="DE62" s="19">
        <v>714755.972751453</v>
      </c>
      <c r="DF62" s="19">
        <v>674000.48846298</v>
      </c>
      <c r="DG62" s="19">
        <v>597792.292746257</v>
      </c>
      <c r="DH62" s="11">
        <f t="shared" si="15"/>
        <v>0.9429798618798738</v>
      </c>
      <c r="DI62" s="11"/>
      <c r="DJ62" s="12" t="s">
        <v>0</v>
      </c>
      <c r="DK62" s="12" t="s">
        <v>0</v>
      </c>
      <c r="DL62" s="19"/>
      <c r="DM62" s="19"/>
      <c r="DN62" s="19"/>
      <c r="DO62" s="11" t="e">
        <f t="shared" si="34"/>
        <v>#DIV/0!</v>
      </c>
    </row>
    <row r="63" spans="1:119" ht="12">
      <c r="A63" s="1" t="s">
        <v>68</v>
      </c>
      <c r="B63" s="9">
        <v>14398</v>
      </c>
      <c r="C63" s="10">
        <f aca="true" t="shared" si="35" ref="C63:C69">E63*1000/B63</f>
        <v>7770.455975549174</v>
      </c>
      <c r="D63" s="19">
        <v>93150.1553987846</v>
      </c>
      <c r="E63" s="19">
        <v>111879.025135957</v>
      </c>
      <c r="F63" s="19">
        <v>102687.501281281</v>
      </c>
      <c r="G63" s="11">
        <f t="shared" si="0"/>
        <v>1.2010610680893912</v>
      </c>
      <c r="H63" s="11"/>
      <c r="I63" s="9">
        <v>14333</v>
      </c>
      <c r="J63" s="10">
        <f aca="true" t="shared" si="36" ref="J63:J69">L63*1000/I63</f>
        <v>7862.000279076257</v>
      </c>
      <c r="K63" s="19">
        <v>97883.1903217501</v>
      </c>
      <c r="L63" s="19">
        <v>112686.05</v>
      </c>
      <c r="M63" s="19">
        <v>117563.689115838</v>
      </c>
      <c r="N63" s="11">
        <f t="shared" si="1"/>
        <v>1.1512298447730576</v>
      </c>
      <c r="O63" s="11"/>
      <c r="P63" s="9">
        <v>13628</v>
      </c>
      <c r="Q63" s="10">
        <f aca="true" t="shared" si="37" ref="Q63:Q69">S63*1000/P63</f>
        <v>6535.0924567067805</v>
      </c>
      <c r="R63" s="19">
        <v>79085.3211241575</v>
      </c>
      <c r="S63" s="19">
        <v>89060.24</v>
      </c>
      <c r="T63" s="19">
        <v>91045.3819615912</v>
      </c>
      <c r="U63" s="11">
        <f t="shared" si="2"/>
        <v>1.1261285752406909</v>
      </c>
      <c r="V63" s="11"/>
      <c r="W63" s="9">
        <v>12567</v>
      </c>
      <c r="X63" s="10">
        <f aca="true" t="shared" si="38" ref="X63:X69">Z63*1000/W63</f>
        <v>7342.205777035092</v>
      </c>
      <c r="Y63" s="19">
        <v>71196.9295858821</v>
      </c>
      <c r="Z63" s="19">
        <v>92269.5</v>
      </c>
      <c r="AA63" s="19">
        <v>80176.8968760612</v>
      </c>
      <c r="AB63" s="11">
        <f t="shared" si="3"/>
        <v>1.2959758312147278</v>
      </c>
      <c r="AC63" s="11"/>
      <c r="AD63" s="9">
        <v>12284</v>
      </c>
      <c r="AE63" s="10">
        <f aca="true" t="shared" si="39" ref="AE63:AE69">AG63*1000/AD63</f>
        <v>7957.643298953005</v>
      </c>
      <c r="AF63" s="19">
        <v>91203.2332318913</v>
      </c>
      <c r="AG63" s="19">
        <v>97751.6902843387</v>
      </c>
      <c r="AH63" s="19">
        <v>118197.185997171</v>
      </c>
      <c r="AI63" s="11">
        <f t="shared" si="4"/>
        <v>1.0718007116677262</v>
      </c>
      <c r="AJ63" s="11"/>
      <c r="AK63" s="9">
        <v>10908</v>
      </c>
      <c r="AL63" s="10">
        <f aca="true" t="shared" si="40" ref="AL63:AL69">AN63*1000/AK63</f>
        <v>7187.35265646771</v>
      </c>
      <c r="AM63" s="19">
        <v>81770.7310095279</v>
      </c>
      <c r="AN63" s="19">
        <v>78399.6427767498</v>
      </c>
      <c r="AO63" s="19">
        <v>87641.9276896021</v>
      </c>
      <c r="AP63" s="11">
        <f t="shared" si="5"/>
        <v>0.958773901233862</v>
      </c>
      <c r="AQ63" s="11"/>
      <c r="AR63" s="9">
        <v>10579</v>
      </c>
      <c r="AS63" s="10">
        <f aca="true" t="shared" si="41" ref="AS63:AS69">AU63*1000/AR63</f>
        <v>8215.9603863684</v>
      </c>
      <c r="AT63" s="19">
        <v>79857.3764662015</v>
      </c>
      <c r="AU63" s="19">
        <v>86916.6449273913</v>
      </c>
      <c r="AV63" s="19">
        <v>76565.1683768012</v>
      </c>
      <c r="AW63" s="11">
        <f t="shared" si="6"/>
        <v>1.0883984520099723</v>
      </c>
      <c r="AX63" s="11"/>
      <c r="AY63" s="9">
        <v>10131</v>
      </c>
      <c r="AZ63" s="10">
        <f aca="true" t="shared" si="42" ref="AZ63:AZ69">BB63*1000/AY63</f>
        <v>8590.484397680564</v>
      </c>
      <c r="BA63" s="19">
        <v>73009.5812585071</v>
      </c>
      <c r="BB63" s="19">
        <v>87030.1974329018</v>
      </c>
      <c r="BC63" s="19">
        <v>79463.5152236554</v>
      </c>
      <c r="BD63" s="11">
        <f t="shared" si="7"/>
        <v>1.192038030251831</v>
      </c>
      <c r="BE63" s="11"/>
      <c r="BF63" s="9">
        <v>9909</v>
      </c>
      <c r="BG63" s="10">
        <f aca="true" t="shared" si="43" ref="BG63:BG69">BI63*1000/BF63</f>
        <v>8537.264907788534</v>
      </c>
      <c r="BH63" s="19">
        <v>70357.7389967038</v>
      </c>
      <c r="BI63" s="19">
        <v>84595.7579712766</v>
      </c>
      <c r="BJ63" s="19">
        <v>83869.1006066033</v>
      </c>
      <c r="BK63" s="11">
        <f t="shared" si="8"/>
        <v>1.2023660677219863</v>
      </c>
      <c r="BL63" s="11"/>
      <c r="BM63" s="9">
        <v>9776</v>
      </c>
      <c r="BN63" s="10">
        <f aca="true" t="shared" si="44" ref="BN63:BN69">BP63*1000/BM63</f>
        <v>6578.911985472248</v>
      </c>
      <c r="BO63" s="19">
        <v>71968.984927926</v>
      </c>
      <c r="BP63" s="19">
        <v>64315.4435699767</v>
      </c>
      <c r="BQ63" s="19">
        <v>86533.0654057333</v>
      </c>
      <c r="BR63" s="11">
        <f t="shared" si="9"/>
        <v>0.8936550047827685</v>
      </c>
      <c r="BT63" s="9">
        <v>9374</v>
      </c>
      <c r="BU63" s="10">
        <f aca="true" t="shared" si="45" ref="BU63:BU69">BW63*1000/BT63</f>
        <v>7437.588451987231</v>
      </c>
      <c r="BV63" s="19">
        <v>69719.9541489283</v>
      </c>
      <c r="BW63" s="19">
        <v>69719.9541489283</v>
      </c>
      <c r="BX63" s="19">
        <v>62305.5859584149</v>
      </c>
      <c r="BY63" s="11">
        <f t="shared" si="10"/>
        <v>1</v>
      </c>
      <c r="BZ63" s="11"/>
      <c r="CA63" s="9">
        <v>9208</v>
      </c>
      <c r="CB63" s="10">
        <f aca="true" t="shared" si="46" ref="CB63:CB69">CD63*1000/CA63</f>
        <v>5606.070192551564</v>
      </c>
      <c r="CC63" s="19">
        <v>65926.8126858427</v>
      </c>
      <c r="CD63" s="19">
        <v>51620.6943330148</v>
      </c>
      <c r="CE63" s="19">
        <v>65926.8126858427</v>
      </c>
      <c r="CF63" s="11">
        <f t="shared" si="11"/>
        <v>0.7829999999999995</v>
      </c>
      <c r="CG63" s="11"/>
      <c r="CH63" s="9">
        <v>7403</v>
      </c>
      <c r="CI63" s="10">
        <f aca="true" t="shared" si="47" ref="CI63:CI69">CK63*1000/CH63</f>
        <v>7140.673149544401</v>
      </c>
      <c r="CJ63" s="19">
        <v>57165.6629348218</v>
      </c>
      <c r="CK63" s="19">
        <v>52862.4033260772</v>
      </c>
      <c r="CL63" s="19">
        <v>44760.7140779655</v>
      </c>
      <c r="CM63" s="11">
        <f t="shared" si="12"/>
        <v>0.9247229999999996</v>
      </c>
      <c r="CN63" s="11"/>
      <c r="CO63" s="9">
        <v>6952</v>
      </c>
      <c r="CP63" s="10">
        <f aca="true" t="shared" si="48" ref="CP63:CP69">CR63*1000/CO63</f>
        <v>8415.308139627545</v>
      </c>
      <c r="CQ63" s="19">
        <v>50250.7324799931</v>
      </c>
      <c r="CR63" s="19">
        <v>58503.2221866907</v>
      </c>
      <c r="CS63" s="19">
        <v>46468.0080910967</v>
      </c>
      <c r="CT63" s="11">
        <f t="shared" si="13"/>
        <v>1.1642262570000002</v>
      </c>
      <c r="CU63" s="11"/>
      <c r="CV63" s="9">
        <v>6487</v>
      </c>
      <c r="CW63" s="10">
        <f aca="true" t="shared" si="49" ref="CW63:CW69">CY63*1000/CV63</f>
        <v>7419.4631843223215</v>
      </c>
      <c r="CX63" s="19">
        <v>51291.3288105742</v>
      </c>
      <c r="CY63" s="19">
        <v>48130.0576766989</v>
      </c>
      <c r="CZ63" s="19">
        <v>59714.711757691</v>
      </c>
      <c r="DA63" s="11">
        <f t="shared" si="14"/>
        <v>0.9383663631419982</v>
      </c>
      <c r="DB63" s="11"/>
      <c r="DC63" s="9">
        <v>6034</v>
      </c>
      <c r="DD63" s="10">
        <f aca="true" t="shared" si="50" ref="DD63:DD69">DF63*1000/DC63</f>
        <v>6834.723019714617</v>
      </c>
      <c r="DE63" s="19">
        <v>45685.5356748635</v>
      </c>
      <c r="DF63" s="19">
        <v>41240.718700958</v>
      </c>
      <c r="DG63" s="19">
        <v>42869.7699594157</v>
      </c>
      <c r="DH63" s="11">
        <f t="shared" si="15"/>
        <v>0.9027084413426049</v>
      </c>
      <c r="DI63" s="11"/>
      <c r="DJ63" s="9"/>
      <c r="DK63" s="10" t="e">
        <f aca="true" t="shared" si="51" ref="DK63:DK69">DM63*1000/DJ63</f>
        <v>#DIV/0!</v>
      </c>
      <c r="DL63" s="19"/>
      <c r="DM63" s="19"/>
      <c r="DN63" s="19"/>
      <c r="DO63" s="11" t="e">
        <f t="shared" si="34"/>
        <v>#DIV/0!</v>
      </c>
    </row>
    <row r="64" spans="1:119" ht="12">
      <c r="A64" s="1" t="s">
        <v>69</v>
      </c>
      <c r="B64" s="9">
        <v>7536</v>
      </c>
      <c r="C64" s="10">
        <f t="shared" si="35"/>
        <v>7773.306825388017</v>
      </c>
      <c r="D64" s="19">
        <v>67960.9952754891</v>
      </c>
      <c r="E64" s="19">
        <v>58579.6402361241</v>
      </c>
      <c r="F64" s="19">
        <v>63525.3661880126</v>
      </c>
      <c r="G64" s="11">
        <f t="shared" si="0"/>
        <v>0.861959716726684</v>
      </c>
      <c r="H64" s="11"/>
      <c r="I64" s="9">
        <v>7376</v>
      </c>
      <c r="J64" s="10">
        <f t="shared" si="36"/>
        <v>8755.539587852494</v>
      </c>
      <c r="K64" s="19">
        <v>69533.701714656</v>
      </c>
      <c r="L64" s="19">
        <v>64580.86</v>
      </c>
      <c r="M64" s="19">
        <v>59935.2498329226</v>
      </c>
      <c r="N64" s="11">
        <f t="shared" si="1"/>
        <v>0.9287706307513892</v>
      </c>
      <c r="O64" s="11"/>
      <c r="P64" s="9">
        <v>6446</v>
      </c>
      <c r="Q64" s="10">
        <f t="shared" si="37"/>
        <v>8473.797704002482</v>
      </c>
      <c r="R64" s="19">
        <v>51932.7743316392</v>
      </c>
      <c r="S64" s="19">
        <v>54622.1</v>
      </c>
      <c r="T64" s="19">
        <v>48233.6355726661</v>
      </c>
      <c r="U64" s="11">
        <f t="shared" si="2"/>
        <v>1.0517847487058354</v>
      </c>
      <c r="V64" s="11"/>
      <c r="W64" s="9">
        <v>5787</v>
      </c>
      <c r="X64" s="10">
        <f t="shared" si="38"/>
        <v>10574.283739415932</v>
      </c>
      <c r="Y64" s="19">
        <v>56684.3554882712</v>
      </c>
      <c r="Z64" s="19">
        <v>61193.38</v>
      </c>
      <c r="AA64" s="19">
        <v>59619.7405927836</v>
      </c>
      <c r="AB64" s="11">
        <f t="shared" si="3"/>
        <v>1.079546190000551</v>
      </c>
      <c r="AC64" s="11"/>
      <c r="AD64" s="9">
        <v>5767</v>
      </c>
      <c r="AE64" s="10">
        <f t="shared" si="39"/>
        <v>10635.22477040111</v>
      </c>
      <c r="AF64" s="19">
        <v>54308.5649099551</v>
      </c>
      <c r="AG64" s="19">
        <v>61333.3412509032</v>
      </c>
      <c r="AH64" s="19">
        <v>58628.6043329397</v>
      </c>
      <c r="AI64" s="11">
        <f t="shared" si="4"/>
        <v>1.1293493273592359</v>
      </c>
      <c r="AJ64" s="11"/>
      <c r="AK64" s="9">
        <v>5404</v>
      </c>
      <c r="AL64" s="10">
        <f t="shared" si="40"/>
        <v>9335.036740032068</v>
      </c>
      <c r="AM64" s="19">
        <v>56249.3515795654</v>
      </c>
      <c r="AN64" s="19">
        <v>50446.5385431333</v>
      </c>
      <c r="AO64" s="19">
        <v>63525.1673707752</v>
      </c>
      <c r="AP64" s="11">
        <f t="shared" si="5"/>
        <v>0.8968376901514331</v>
      </c>
      <c r="AQ64" s="11"/>
      <c r="AR64" s="9">
        <v>5310</v>
      </c>
      <c r="AS64" s="10">
        <f t="shared" si="41"/>
        <v>8556.021387787063</v>
      </c>
      <c r="AT64" s="19">
        <v>53405.0952534125</v>
      </c>
      <c r="AU64" s="19">
        <v>45432.4735691493</v>
      </c>
      <c r="AV64" s="19">
        <v>47895.7022693877</v>
      </c>
      <c r="AW64" s="11">
        <f t="shared" si="6"/>
        <v>0.8507142128212238</v>
      </c>
      <c r="AX64" s="11"/>
      <c r="AY64" s="9">
        <v>5444</v>
      </c>
      <c r="AZ64" s="10">
        <f t="shared" si="42"/>
        <v>9359.113388579537</v>
      </c>
      <c r="BA64" s="19">
        <v>52635.4729533946</v>
      </c>
      <c r="BB64" s="19">
        <v>50951.013287427</v>
      </c>
      <c r="BC64" s="19">
        <v>44777.74494002</v>
      </c>
      <c r="BD64" s="11">
        <f t="shared" si="7"/>
        <v>0.9679976340773249</v>
      </c>
      <c r="BE64" s="11"/>
      <c r="BF64" s="9">
        <v>5251</v>
      </c>
      <c r="BG64" s="10">
        <f t="shared" si="43"/>
        <v>10201.895454321597</v>
      </c>
      <c r="BH64" s="19">
        <v>49657.3692707168</v>
      </c>
      <c r="BI64" s="19">
        <v>53570.1530306427</v>
      </c>
      <c r="BJ64" s="19">
        <v>48068.2159685579</v>
      </c>
      <c r="BK64" s="11">
        <f t="shared" si="8"/>
        <v>1.0787956312907878</v>
      </c>
      <c r="BL64" s="11"/>
      <c r="BM64" s="9">
        <v>4831</v>
      </c>
      <c r="BN64" s="10">
        <f t="shared" si="44"/>
        <v>11690.325504623224</v>
      </c>
      <c r="BO64" s="19">
        <v>58390.9092839629</v>
      </c>
      <c r="BP64" s="19">
        <v>56475.9625128348</v>
      </c>
      <c r="BQ64" s="19">
        <v>62991.8578426358</v>
      </c>
      <c r="BR64" s="11">
        <f t="shared" si="9"/>
        <v>0.9672047105515097</v>
      </c>
      <c r="BT64" s="9">
        <v>4504</v>
      </c>
      <c r="BU64" s="10">
        <f t="shared" si="45"/>
        <v>10727.996382208792</v>
      </c>
      <c r="BV64" s="19">
        <v>48318.8957054684</v>
      </c>
      <c r="BW64" s="19">
        <v>48318.8957054684</v>
      </c>
      <c r="BX64" s="19">
        <v>46734.2635349762</v>
      </c>
      <c r="BY64" s="11">
        <f t="shared" si="10"/>
        <v>1</v>
      </c>
      <c r="BZ64" s="11"/>
      <c r="CA64" s="9">
        <v>4382</v>
      </c>
      <c r="CB64" s="10">
        <f t="shared" si="46"/>
        <v>10808.090041154153</v>
      </c>
      <c r="CC64" s="19">
        <v>54375.4885882176</v>
      </c>
      <c r="CD64" s="19">
        <v>47361.0505603375</v>
      </c>
      <c r="CE64" s="19">
        <v>54375.4885882176</v>
      </c>
      <c r="CF64" s="11">
        <f t="shared" si="11"/>
        <v>0.8709999999999994</v>
      </c>
      <c r="CG64" s="11"/>
      <c r="CH64" s="9">
        <v>4065</v>
      </c>
      <c r="CI64" s="10">
        <f t="shared" si="47"/>
        <v>11335.743100291857</v>
      </c>
      <c r="CJ64" s="19">
        <v>39451.5083356975</v>
      </c>
      <c r="CK64" s="19">
        <v>46079.7957026864</v>
      </c>
      <c r="CL64" s="19">
        <v>34362.2637603926</v>
      </c>
      <c r="CM64" s="11">
        <f t="shared" si="12"/>
        <v>1.1680110000000008</v>
      </c>
      <c r="CN64" s="11"/>
      <c r="CO64" s="9">
        <v>3990</v>
      </c>
      <c r="CP64" s="10">
        <f t="shared" si="48"/>
        <v>16312.097416737593</v>
      </c>
      <c r="CQ64" s="19">
        <v>49356.212718536</v>
      </c>
      <c r="CR64" s="19">
        <v>65085.268692783</v>
      </c>
      <c r="CS64" s="19">
        <v>57648.5993735899</v>
      </c>
      <c r="CT64" s="11">
        <f t="shared" si="13"/>
        <v>1.3186844189999989</v>
      </c>
      <c r="CU64" s="11"/>
      <c r="CV64" s="9">
        <v>3944</v>
      </c>
      <c r="CW64" s="10">
        <f t="shared" si="49"/>
        <v>12698.92199322718</v>
      </c>
      <c r="CX64" s="19">
        <v>55446.2674404163</v>
      </c>
      <c r="CY64" s="19">
        <v>50084.548341288</v>
      </c>
      <c r="CZ64" s="19">
        <v>73116.128965384</v>
      </c>
      <c r="DA64" s="11">
        <f t="shared" si="14"/>
        <v>0.9032988270149995</v>
      </c>
      <c r="DB64" s="11"/>
      <c r="DC64" s="9">
        <v>3844</v>
      </c>
      <c r="DD64" s="10">
        <f t="shared" si="50"/>
        <v>12043.60654124131</v>
      </c>
      <c r="DE64" s="19">
        <v>50895.4573185717</v>
      </c>
      <c r="DF64" s="19">
        <v>46295.6235445316</v>
      </c>
      <c r="DG64" s="19">
        <v>45973.8068962578</v>
      </c>
      <c r="DH64" s="11">
        <f t="shared" si="15"/>
        <v>0.9096219188041046</v>
      </c>
      <c r="DI64" s="11"/>
      <c r="DJ64" s="9"/>
      <c r="DK64" s="10" t="e">
        <f t="shared" si="51"/>
        <v>#DIV/0!</v>
      </c>
      <c r="DL64" s="19"/>
      <c r="DM64" s="19"/>
      <c r="DN64" s="19"/>
      <c r="DO64" s="11" t="e">
        <f t="shared" si="34"/>
        <v>#DIV/0!</v>
      </c>
    </row>
    <row r="65" spans="1:119" ht="12">
      <c r="A65" s="1" t="s">
        <v>70</v>
      </c>
      <c r="B65" s="9">
        <v>26351</v>
      </c>
      <c r="C65" s="10">
        <f t="shared" si="35"/>
        <v>8858.732213610565</v>
      </c>
      <c r="D65" s="19">
        <v>380015.769260187</v>
      </c>
      <c r="E65" s="19">
        <v>233436.452560852</v>
      </c>
      <c r="F65" s="19">
        <v>237054.238575362</v>
      </c>
      <c r="G65" s="11">
        <f t="shared" si="0"/>
        <v>0.6142809626434846</v>
      </c>
      <c r="H65" s="11"/>
      <c r="I65" s="9">
        <v>25962</v>
      </c>
      <c r="J65" s="10">
        <f t="shared" si="36"/>
        <v>10809.451120868962</v>
      </c>
      <c r="K65" s="19">
        <v>403620.043191584</v>
      </c>
      <c r="L65" s="19">
        <v>280634.97</v>
      </c>
      <c r="M65" s="19">
        <v>247936.108673931</v>
      </c>
      <c r="N65" s="11">
        <f t="shared" si="1"/>
        <v>0.695294930799045</v>
      </c>
      <c r="O65" s="11"/>
      <c r="P65" s="9">
        <v>24849</v>
      </c>
      <c r="Q65" s="10">
        <f t="shared" si="37"/>
        <v>11900.04869411244</v>
      </c>
      <c r="R65" s="19">
        <v>406489.070962252</v>
      </c>
      <c r="S65" s="19">
        <v>295704.31</v>
      </c>
      <c r="T65" s="19">
        <v>282629.790465267</v>
      </c>
      <c r="U65" s="11">
        <f t="shared" si="2"/>
        <v>0.7274594352561576</v>
      </c>
      <c r="V65" s="11"/>
      <c r="W65" s="9">
        <v>24214</v>
      </c>
      <c r="X65" s="10">
        <f t="shared" si="38"/>
        <v>11369.886842322623</v>
      </c>
      <c r="Y65" s="19">
        <v>368018.01676467</v>
      </c>
      <c r="Z65" s="19">
        <v>275310.44</v>
      </c>
      <c r="AA65" s="19">
        <v>267718.178639718</v>
      </c>
      <c r="AB65" s="11">
        <f t="shared" si="3"/>
        <v>0.7480895702344048</v>
      </c>
      <c r="AC65" s="11"/>
      <c r="AD65" s="9">
        <v>24715</v>
      </c>
      <c r="AE65" s="10">
        <f t="shared" si="39"/>
        <v>11907.954795352418</v>
      </c>
      <c r="AF65" s="19">
        <v>380602.615849642</v>
      </c>
      <c r="AG65" s="19">
        <v>294305.102767135</v>
      </c>
      <c r="AH65" s="19">
        <v>284724.847321049</v>
      </c>
      <c r="AI65" s="11">
        <f t="shared" si="4"/>
        <v>0.7732608513741822</v>
      </c>
      <c r="AJ65" s="11"/>
      <c r="AK65" s="9">
        <v>23383</v>
      </c>
      <c r="AL65" s="10">
        <f t="shared" si="40"/>
        <v>12779.327044938716</v>
      </c>
      <c r="AM65" s="19">
        <v>413726.845565527</v>
      </c>
      <c r="AN65" s="19">
        <v>298819.004291802</v>
      </c>
      <c r="AO65" s="19">
        <v>319918.772838354</v>
      </c>
      <c r="AP65" s="11">
        <f t="shared" si="5"/>
        <v>0.7222615778856303</v>
      </c>
      <c r="AQ65" s="11"/>
      <c r="AR65" s="9">
        <v>23451</v>
      </c>
      <c r="AS65" s="10">
        <f t="shared" si="41"/>
        <v>12703.035454792886</v>
      </c>
      <c r="AT65" s="19">
        <v>409032.07284989</v>
      </c>
      <c r="AU65" s="19">
        <v>297898.884450348</v>
      </c>
      <c r="AV65" s="19">
        <v>295428.150342392</v>
      </c>
      <c r="AW65" s="11">
        <f t="shared" si="6"/>
        <v>0.7283020188973626</v>
      </c>
      <c r="AX65" s="11"/>
      <c r="AY65" s="9">
        <v>22974</v>
      </c>
      <c r="AZ65" s="10">
        <f t="shared" si="42"/>
        <v>13153.200995832072</v>
      </c>
      <c r="BA65" s="19">
        <v>375712.227604187</v>
      </c>
      <c r="BB65" s="19">
        <v>302181.639678246</v>
      </c>
      <c r="BC65" s="19">
        <v>273631.973888555</v>
      </c>
      <c r="BD65" s="11">
        <f t="shared" si="7"/>
        <v>0.8042901387723652</v>
      </c>
      <c r="BE65" s="11"/>
      <c r="BF65" s="9">
        <v>22532</v>
      </c>
      <c r="BG65" s="10">
        <f t="shared" si="43"/>
        <v>14228.381729944656</v>
      </c>
      <c r="BH65" s="19">
        <v>330003.39880333</v>
      </c>
      <c r="BI65" s="19">
        <v>320593.897139113</v>
      </c>
      <c r="BJ65" s="19">
        <v>265418.479418883</v>
      </c>
      <c r="BK65" s="11">
        <f t="shared" si="8"/>
        <v>0.9714866522637703</v>
      </c>
      <c r="BL65" s="11"/>
      <c r="BM65" s="9">
        <v>22598</v>
      </c>
      <c r="BN65" s="10">
        <f t="shared" si="44"/>
        <v>12625.449035865873</v>
      </c>
      <c r="BO65" s="19">
        <v>392991.599404796</v>
      </c>
      <c r="BP65" s="19">
        <v>285309.897312497</v>
      </c>
      <c r="BQ65" s="19">
        <v>381786.093273549</v>
      </c>
      <c r="BR65" s="11">
        <f t="shared" si="9"/>
        <v>0.7259949010223427</v>
      </c>
      <c r="BT65" s="9">
        <v>22171</v>
      </c>
      <c r="BU65" s="10">
        <f t="shared" si="45"/>
        <v>13625.70850281593</v>
      </c>
      <c r="BV65" s="19">
        <v>302095.583215932</v>
      </c>
      <c r="BW65" s="19">
        <v>302095.583215932</v>
      </c>
      <c r="BX65" s="19">
        <v>219319.853036137</v>
      </c>
      <c r="BY65" s="11">
        <f t="shared" si="10"/>
        <v>1</v>
      </c>
      <c r="BZ65" s="11"/>
      <c r="CA65" s="9">
        <v>21975</v>
      </c>
      <c r="CB65" s="10">
        <f t="shared" si="46"/>
        <v>14449.565054942115</v>
      </c>
      <c r="CC65" s="19">
        <v>425072.546294984</v>
      </c>
      <c r="CD65" s="19">
        <v>317529.192082353</v>
      </c>
      <c r="CE65" s="19">
        <v>425072.546294984</v>
      </c>
      <c r="CF65" s="11">
        <f t="shared" si="11"/>
        <v>0.7469999999999999</v>
      </c>
      <c r="CG65" s="11"/>
      <c r="CH65" s="9">
        <v>20590</v>
      </c>
      <c r="CI65" s="10">
        <f t="shared" si="47"/>
        <v>13574.099784789461</v>
      </c>
      <c r="CJ65" s="19">
        <v>270145.046678956</v>
      </c>
      <c r="CK65" s="19">
        <v>279490.714568815</v>
      </c>
      <c r="CL65" s="19">
        <v>201798.34986918</v>
      </c>
      <c r="CM65" s="11">
        <f t="shared" si="12"/>
        <v>1.034595000000002</v>
      </c>
      <c r="CN65" s="11"/>
      <c r="CO65" s="9">
        <v>18979</v>
      </c>
      <c r="CP65" s="10">
        <f t="shared" si="48"/>
        <v>18535.008783068653</v>
      </c>
      <c r="CQ65" s="19">
        <v>336980.35270018</v>
      </c>
      <c r="CR65" s="19">
        <v>351775.93169386</v>
      </c>
      <c r="CS65" s="19">
        <v>348638.188001843</v>
      </c>
      <c r="CT65" s="11">
        <f t="shared" si="13"/>
        <v>1.0439063550000018</v>
      </c>
      <c r="CU65" s="11"/>
      <c r="CV65" s="9">
        <v>18521</v>
      </c>
      <c r="CW65" s="10">
        <f t="shared" si="49"/>
        <v>13533.55574607181</v>
      </c>
      <c r="CX65" s="19">
        <v>307442.40769763</v>
      </c>
      <c r="CY65" s="19">
        <v>250654.985972996</v>
      </c>
      <c r="CZ65" s="19">
        <v>320941.083192057</v>
      </c>
      <c r="DA65" s="11">
        <f t="shared" si="14"/>
        <v>0.8152908632549986</v>
      </c>
      <c r="DB65" s="11"/>
      <c r="DC65" s="9">
        <v>19132</v>
      </c>
      <c r="DD65" s="10">
        <f t="shared" si="50"/>
        <v>18600.39609145902</v>
      </c>
      <c r="DE65" s="19">
        <v>341805.53576903</v>
      </c>
      <c r="DF65" s="19">
        <v>355862.778021794</v>
      </c>
      <c r="DG65" s="19">
        <v>278670.93032247</v>
      </c>
      <c r="DH65" s="11">
        <f t="shared" si="15"/>
        <v>1.0411264323766336</v>
      </c>
      <c r="DI65" s="11"/>
      <c r="DJ65" s="9"/>
      <c r="DK65" s="10" t="e">
        <f t="shared" si="51"/>
        <v>#DIV/0!</v>
      </c>
      <c r="DL65" s="19"/>
      <c r="DM65" s="19"/>
      <c r="DN65" s="19"/>
      <c r="DO65" s="11" t="e">
        <f t="shared" si="34"/>
        <v>#DIV/0!</v>
      </c>
    </row>
    <row r="66" spans="1:119" ht="12">
      <c r="A66" s="1" t="s">
        <v>71</v>
      </c>
      <c r="B66" s="9"/>
      <c r="C66" s="10" t="e">
        <f t="shared" si="35"/>
        <v>#DIV/0!</v>
      </c>
      <c r="D66" s="19">
        <v>0</v>
      </c>
      <c r="E66" s="19">
        <v>0</v>
      </c>
      <c r="F66" s="19">
        <v>0</v>
      </c>
      <c r="G66" s="11" t="e">
        <f t="shared" si="0"/>
        <v>#DIV/0!</v>
      </c>
      <c r="H66" s="11"/>
      <c r="I66" s="9"/>
      <c r="J66" s="10" t="e">
        <f t="shared" si="36"/>
        <v>#DIV/0!</v>
      </c>
      <c r="K66" s="19">
        <v>0</v>
      </c>
      <c r="L66" s="19">
        <v>0</v>
      </c>
      <c r="M66" s="19">
        <v>0</v>
      </c>
      <c r="N66" s="11" t="e">
        <f t="shared" si="1"/>
        <v>#DIV/0!</v>
      </c>
      <c r="O66" s="11"/>
      <c r="P66" s="9"/>
      <c r="Q66" s="10" t="e">
        <f t="shared" si="37"/>
        <v>#DIV/0!</v>
      </c>
      <c r="R66" s="19">
        <v>0</v>
      </c>
      <c r="S66" s="19">
        <v>0</v>
      </c>
      <c r="T66" s="19">
        <v>0</v>
      </c>
      <c r="U66" s="11" t="e">
        <f t="shared" si="2"/>
        <v>#DIV/0!</v>
      </c>
      <c r="V66" s="11"/>
      <c r="W66" s="9"/>
      <c r="X66" s="10" t="e">
        <f t="shared" si="38"/>
        <v>#DIV/0!</v>
      </c>
      <c r="Y66" s="19">
        <v>0</v>
      </c>
      <c r="Z66" s="19">
        <v>0</v>
      </c>
      <c r="AA66" s="19">
        <v>0</v>
      </c>
      <c r="AB66" s="11" t="e">
        <f t="shared" si="3"/>
        <v>#DIV/0!</v>
      </c>
      <c r="AC66" s="11"/>
      <c r="AD66" s="9"/>
      <c r="AE66" s="10" t="e">
        <f t="shared" si="39"/>
        <v>#DIV/0!</v>
      </c>
      <c r="AF66" s="19">
        <v>0</v>
      </c>
      <c r="AG66" s="19">
        <v>0</v>
      </c>
      <c r="AH66" s="19">
        <v>0</v>
      </c>
      <c r="AI66" s="11" t="e">
        <f t="shared" si="4"/>
        <v>#DIV/0!</v>
      </c>
      <c r="AJ66" s="11"/>
      <c r="AK66" s="9"/>
      <c r="AL66" s="10" t="e">
        <f t="shared" si="40"/>
        <v>#DIV/0!</v>
      </c>
      <c r="AM66" s="19">
        <v>0</v>
      </c>
      <c r="AN66" s="19">
        <v>0</v>
      </c>
      <c r="AO66" s="19">
        <v>0</v>
      </c>
      <c r="AP66" s="11" t="e">
        <f t="shared" si="5"/>
        <v>#DIV/0!</v>
      </c>
      <c r="AQ66" s="11"/>
      <c r="AR66" s="9"/>
      <c r="AS66" s="10" t="e">
        <f t="shared" si="41"/>
        <v>#DIV/0!</v>
      </c>
      <c r="AT66" s="19">
        <v>0</v>
      </c>
      <c r="AU66" s="19">
        <v>0</v>
      </c>
      <c r="AV66" s="19">
        <v>0</v>
      </c>
      <c r="AW66" s="11" t="e">
        <f t="shared" si="6"/>
        <v>#DIV/0!</v>
      </c>
      <c r="AX66" s="11"/>
      <c r="AY66" s="9"/>
      <c r="AZ66" s="10" t="e">
        <f t="shared" si="42"/>
        <v>#DIV/0!</v>
      </c>
      <c r="BA66" s="19">
        <v>0</v>
      </c>
      <c r="BB66" s="19">
        <v>0</v>
      </c>
      <c r="BC66" s="19">
        <v>0</v>
      </c>
      <c r="BD66" s="11" t="e">
        <f t="shared" si="7"/>
        <v>#DIV/0!</v>
      </c>
      <c r="BE66" s="11"/>
      <c r="BF66" s="9"/>
      <c r="BG66" s="10" t="e">
        <f t="shared" si="43"/>
        <v>#DIV/0!</v>
      </c>
      <c r="BH66" s="19">
        <v>0</v>
      </c>
      <c r="BI66" s="19">
        <v>0</v>
      </c>
      <c r="BJ66" s="19">
        <v>0</v>
      </c>
      <c r="BK66" s="11" t="e">
        <f t="shared" si="8"/>
        <v>#DIV/0!</v>
      </c>
      <c r="BL66" s="11"/>
      <c r="BM66" s="9"/>
      <c r="BN66" s="10" t="e">
        <f t="shared" si="44"/>
        <v>#DIV/0!</v>
      </c>
      <c r="BO66" s="19">
        <v>0</v>
      </c>
      <c r="BP66" s="19">
        <v>0</v>
      </c>
      <c r="BQ66" s="19">
        <v>0</v>
      </c>
      <c r="BR66" s="11" t="e">
        <f t="shared" si="9"/>
        <v>#DIV/0!</v>
      </c>
      <c r="BT66" s="9"/>
      <c r="BU66" s="10" t="e">
        <f t="shared" si="45"/>
        <v>#DIV/0!</v>
      </c>
      <c r="BV66" s="19">
        <v>0</v>
      </c>
      <c r="BW66" s="19">
        <v>0</v>
      </c>
      <c r="BX66" s="19">
        <v>0</v>
      </c>
      <c r="BY66" s="11" t="e">
        <f t="shared" si="10"/>
        <v>#DIV/0!</v>
      </c>
      <c r="BZ66" s="11"/>
      <c r="CA66" s="9"/>
      <c r="CB66" s="10" t="e">
        <f t="shared" si="46"/>
        <v>#DIV/0!</v>
      </c>
      <c r="CC66" s="19">
        <v>0</v>
      </c>
      <c r="CD66" s="19">
        <v>0</v>
      </c>
      <c r="CE66" s="19">
        <v>0</v>
      </c>
      <c r="CF66" s="11" t="e">
        <f t="shared" si="11"/>
        <v>#DIV/0!</v>
      </c>
      <c r="CG66" s="11"/>
      <c r="CH66" s="9"/>
      <c r="CI66" s="10" t="e">
        <f t="shared" si="47"/>
        <v>#DIV/0!</v>
      </c>
      <c r="CJ66" s="19">
        <v>0</v>
      </c>
      <c r="CK66" s="19">
        <v>0</v>
      </c>
      <c r="CL66" s="19">
        <v>0</v>
      </c>
      <c r="CM66" s="11" t="e">
        <f t="shared" si="12"/>
        <v>#DIV/0!</v>
      </c>
      <c r="CN66" s="11"/>
      <c r="CO66" s="9"/>
      <c r="CP66" s="10" t="e">
        <f t="shared" si="48"/>
        <v>#DIV/0!</v>
      </c>
      <c r="CQ66" s="19">
        <v>0</v>
      </c>
      <c r="CR66" s="19">
        <v>0</v>
      </c>
      <c r="CS66" s="19">
        <v>0</v>
      </c>
      <c r="CT66" s="11" t="e">
        <f t="shared" si="13"/>
        <v>#DIV/0!</v>
      </c>
      <c r="CU66" s="11"/>
      <c r="CV66" s="9"/>
      <c r="CW66" s="10" t="e">
        <f t="shared" si="49"/>
        <v>#DIV/0!</v>
      </c>
      <c r="CX66" s="19">
        <v>0</v>
      </c>
      <c r="CY66" s="19">
        <v>0</v>
      </c>
      <c r="CZ66" s="19">
        <v>0</v>
      </c>
      <c r="DA66" s="11" t="e">
        <f t="shared" si="14"/>
        <v>#DIV/0!</v>
      </c>
      <c r="DB66" s="11"/>
      <c r="DC66" s="9"/>
      <c r="DD66" s="10" t="e">
        <f t="shared" si="50"/>
        <v>#DIV/0!</v>
      </c>
      <c r="DE66" s="19">
        <v>0</v>
      </c>
      <c r="DF66" s="19">
        <v>0</v>
      </c>
      <c r="DG66" s="19">
        <v>0</v>
      </c>
      <c r="DH66" s="11" t="e">
        <f t="shared" si="15"/>
        <v>#DIV/0!</v>
      </c>
      <c r="DI66" s="11"/>
      <c r="DJ66" s="9"/>
      <c r="DK66" s="10" t="e">
        <f t="shared" si="51"/>
        <v>#DIV/0!</v>
      </c>
      <c r="DL66" s="19"/>
      <c r="DM66" s="19"/>
      <c r="DN66" s="19"/>
      <c r="DO66" s="11" t="e">
        <f t="shared" si="34"/>
        <v>#DIV/0!</v>
      </c>
    </row>
    <row r="67" spans="1:119" ht="12">
      <c r="A67" s="1" t="s">
        <v>72</v>
      </c>
      <c r="B67" s="9"/>
      <c r="C67" s="10" t="e">
        <f t="shared" si="35"/>
        <v>#DIV/0!</v>
      </c>
      <c r="D67" s="19">
        <v>0</v>
      </c>
      <c r="E67" s="19">
        <v>0</v>
      </c>
      <c r="F67" s="19">
        <v>0</v>
      </c>
      <c r="G67" s="11" t="e">
        <f t="shared" si="0"/>
        <v>#DIV/0!</v>
      </c>
      <c r="H67" s="11"/>
      <c r="I67" s="9"/>
      <c r="J67" s="10" t="e">
        <f t="shared" si="36"/>
        <v>#DIV/0!</v>
      </c>
      <c r="K67" s="19">
        <v>0</v>
      </c>
      <c r="L67" s="19">
        <v>0</v>
      </c>
      <c r="M67" s="19">
        <v>0</v>
      </c>
      <c r="N67" s="11" t="e">
        <f t="shared" si="1"/>
        <v>#DIV/0!</v>
      </c>
      <c r="O67" s="11"/>
      <c r="P67" s="9"/>
      <c r="Q67" s="10" t="e">
        <f t="shared" si="37"/>
        <v>#DIV/0!</v>
      </c>
      <c r="R67" s="19">
        <v>0</v>
      </c>
      <c r="S67" s="19">
        <v>0</v>
      </c>
      <c r="T67" s="19">
        <v>0</v>
      </c>
      <c r="U67" s="11" t="e">
        <f t="shared" si="2"/>
        <v>#DIV/0!</v>
      </c>
      <c r="V67" s="11"/>
      <c r="W67" s="9"/>
      <c r="X67" s="10" t="e">
        <f t="shared" si="38"/>
        <v>#DIV/0!</v>
      </c>
      <c r="Y67" s="19">
        <v>0</v>
      </c>
      <c r="Z67" s="19">
        <v>0</v>
      </c>
      <c r="AA67" s="19">
        <v>0</v>
      </c>
      <c r="AB67" s="11" t="e">
        <f t="shared" si="3"/>
        <v>#DIV/0!</v>
      </c>
      <c r="AC67" s="11"/>
      <c r="AD67" s="9"/>
      <c r="AE67" s="10" t="e">
        <f t="shared" si="39"/>
        <v>#DIV/0!</v>
      </c>
      <c r="AF67" s="19">
        <v>0</v>
      </c>
      <c r="AG67" s="19">
        <v>0</v>
      </c>
      <c r="AH67" s="19">
        <v>0</v>
      </c>
      <c r="AI67" s="11" t="e">
        <f t="shared" si="4"/>
        <v>#DIV/0!</v>
      </c>
      <c r="AJ67" s="11"/>
      <c r="AK67" s="9"/>
      <c r="AL67" s="10" t="e">
        <f t="shared" si="40"/>
        <v>#DIV/0!</v>
      </c>
      <c r="AM67" s="19">
        <v>0</v>
      </c>
      <c r="AN67" s="19">
        <v>0</v>
      </c>
      <c r="AO67" s="19">
        <v>0</v>
      </c>
      <c r="AP67" s="11" t="e">
        <f t="shared" si="5"/>
        <v>#DIV/0!</v>
      </c>
      <c r="AQ67" s="11"/>
      <c r="AR67" s="9"/>
      <c r="AS67" s="10" t="e">
        <f t="shared" si="41"/>
        <v>#DIV/0!</v>
      </c>
      <c r="AT67" s="19">
        <v>0</v>
      </c>
      <c r="AU67" s="19">
        <v>0</v>
      </c>
      <c r="AV67" s="19">
        <v>0</v>
      </c>
      <c r="AW67" s="11" t="e">
        <f t="shared" si="6"/>
        <v>#DIV/0!</v>
      </c>
      <c r="AX67" s="11"/>
      <c r="AY67" s="9"/>
      <c r="AZ67" s="10" t="e">
        <f t="shared" si="42"/>
        <v>#DIV/0!</v>
      </c>
      <c r="BA67" s="19">
        <v>0</v>
      </c>
      <c r="BB67" s="19">
        <v>0</v>
      </c>
      <c r="BC67" s="19">
        <v>0</v>
      </c>
      <c r="BD67" s="11" t="e">
        <f t="shared" si="7"/>
        <v>#DIV/0!</v>
      </c>
      <c r="BE67" s="11"/>
      <c r="BF67" s="9"/>
      <c r="BG67" s="10" t="e">
        <f t="shared" si="43"/>
        <v>#DIV/0!</v>
      </c>
      <c r="BH67" s="19">
        <v>0</v>
      </c>
      <c r="BI67" s="19">
        <v>0</v>
      </c>
      <c r="BJ67" s="19">
        <v>0</v>
      </c>
      <c r="BK67" s="11" t="e">
        <f t="shared" si="8"/>
        <v>#DIV/0!</v>
      </c>
      <c r="BL67" s="11"/>
      <c r="BM67" s="9"/>
      <c r="BN67" s="10" t="e">
        <f t="shared" si="44"/>
        <v>#DIV/0!</v>
      </c>
      <c r="BO67" s="19">
        <v>0</v>
      </c>
      <c r="BP67" s="19">
        <v>0</v>
      </c>
      <c r="BQ67" s="19">
        <v>0</v>
      </c>
      <c r="BR67" s="11" t="e">
        <f t="shared" si="9"/>
        <v>#DIV/0!</v>
      </c>
      <c r="BT67" s="9"/>
      <c r="BU67" s="10" t="e">
        <f t="shared" si="45"/>
        <v>#DIV/0!</v>
      </c>
      <c r="BV67" s="19">
        <v>0</v>
      </c>
      <c r="BW67" s="19">
        <v>0</v>
      </c>
      <c r="BX67" s="19">
        <v>0</v>
      </c>
      <c r="BY67" s="11" t="e">
        <f t="shared" si="10"/>
        <v>#DIV/0!</v>
      </c>
      <c r="BZ67" s="11"/>
      <c r="CA67" s="9"/>
      <c r="CB67" s="10" t="e">
        <f t="shared" si="46"/>
        <v>#DIV/0!</v>
      </c>
      <c r="CC67" s="19">
        <v>0</v>
      </c>
      <c r="CD67" s="19">
        <v>0</v>
      </c>
      <c r="CE67" s="19">
        <v>0</v>
      </c>
      <c r="CF67" s="11" t="e">
        <f t="shared" si="11"/>
        <v>#DIV/0!</v>
      </c>
      <c r="CG67" s="11"/>
      <c r="CH67" s="9"/>
      <c r="CI67" s="10" t="e">
        <f t="shared" si="47"/>
        <v>#DIV/0!</v>
      </c>
      <c r="CJ67" s="19">
        <v>0</v>
      </c>
      <c r="CK67" s="19">
        <v>0</v>
      </c>
      <c r="CL67" s="19">
        <v>0</v>
      </c>
      <c r="CM67" s="11" t="e">
        <f t="shared" si="12"/>
        <v>#DIV/0!</v>
      </c>
      <c r="CN67" s="11"/>
      <c r="CO67" s="9"/>
      <c r="CP67" s="10" t="e">
        <f t="shared" si="48"/>
        <v>#DIV/0!</v>
      </c>
      <c r="CQ67" s="19">
        <v>0</v>
      </c>
      <c r="CR67" s="19">
        <v>0</v>
      </c>
      <c r="CS67" s="19">
        <v>0</v>
      </c>
      <c r="CT67" s="11" t="e">
        <f t="shared" si="13"/>
        <v>#DIV/0!</v>
      </c>
      <c r="CU67" s="11"/>
      <c r="CV67" s="9"/>
      <c r="CW67" s="10" t="e">
        <f t="shared" si="49"/>
        <v>#DIV/0!</v>
      </c>
      <c r="CX67" s="19">
        <v>0</v>
      </c>
      <c r="CY67" s="19">
        <v>0</v>
      </c>
      <c r="CZ67" s="19">
        <v>0</v>
      </c>
      <c r="DA67" s="11" t="e">
        <f t="shared" si="14"/>
        <v>#DIV/0!</v>
      </c>
      <c r="DB67" s="11"/>
      <c r="DC67" s="9"/>
      <c r="DD67" s="10" t="e">
        <f t="shared" si="50"/>
        <v>#DIV/0!</v>
      </c>
      <c r="DE67" s="19">
        <v>0</v>
      </c>
      <c r="DF67" s="19">
        <v>0</v>
      </c>
      <c r="DG67" s="19">
        <v>0</v>
      </c>
      <c r="DH67" s="11" t="e">
        <f t="shared" si="15"/>
        <v>#DIV/0!</v>
      </c>
      <c r="DI67" s="11"/>
      <c r="DJ67" s="9"/>
      <c r="DK67" s="10" t="e">
        <f t="shared" si="51"/>
        <v>#DIV/0!</v>
      </c>
      <c r="DL67" s="19"/>
      <c r="DM67" s="19"/>
      <c r="DN67" s="19"/>
      <c r="DO67" s="11" t="e">
        <f t="shared" si="34"/>
        <v>#DIV/0!</v>
      </c>
    </row>
    <row r="68" spans="1:119" ht="12">
      <c r="A68" s="1" t="s">
        <v>73</v>
      </c>
      <c r="B68" s="9">
        <v>105</v>
      </c>
      <c r="C68" s="10">
        <f t="shared" si="35"/>
        <v>6064.679586450828</v>
      </c>
      <c r="D68" s="19">
        <v>1716.41924233325</v>
      </c>
      <c r="E68" s="19">
        <v>636.791356577337</v>
      </c>
      <c r="F68" s="19">
        <v>778.817003826945</v>
      </c>
      <c r="G68" s="11">
        <f t="shared" si="0"/>
        <v>0.3709998937740301</v>
      </c>
      <c r="H68" s="11"/>
      <c r="I68" s="9"/>
      <c r="J68" s="10" t="e">
        <f t="shared" si="36"/>
        <v>#DIV/0!</v>
      </c>
      <c r="K68" s="19">
        <v>2059.70309079989</v>
      </c>
      <c r="L68" s="19">
        <v>1083.04</v>
      </c>
      <c r="M68" s="19">
        <v>764.149627892802</v>
      </c>
      <c r="N68" s="11">
        <f t="shared" si="1"/>
        <v>0.525823360093808</v>
      </c>
      <c r="O68" s="11"/>
      <c r="P68" s="9"/>
      <c r="Q68" s="10" t="e">
        <f t="shared" si="37"/>
        <v>#DIV/0!</v>
      </c>
      <c r="R68" s="19">
        <v>2059.7030907999</v>
      </c>
      <c r="S68" s="19">
        <v>1112.49</v>
      </c>
      <c r="T68" s="19">
        <v>1083.04</v>
      </c>
      <c r="U68" s="11">
        <f t="shared" si="2"/>
        <v>0.5401215374046736</v>
      </c>
      <c r="V68" s="11"/>
      <c r="W68" s="9"/>
      <c r="X68" s="10" t="e">
        <f t="shared" si="38"/>
        <v>#DIV/0!</v>
      </c>
      <c r="Y68" s="19">
        <v>2059.7030907999</v>
      </c>
      <c r="Z68" s="19">
        <v>1042.36</v>
      </c>
      <c r="AA68" s="19">
        <v>1112.49</v>
      </c>
      <c r="AB68" s="11">
        <f t="shared" si="3"/>
        <v>0.5060729406368916</v>
      </c>
      <c r="AC68" s="11"/>
      <c r="AD68" s="9"/>
      <c r="AE68" s="10" t="e">
        <f t="shared" si="39"/>
        <v>#DIV/0!</v>
      </c>
      <c r="AF68" s="19">
        <v>2059.7030907999</v>
      </c>
      <c r="AG68" s="19">
        <v>1106.02112086701</v>
      </c>
      <c r="AH68" s="19">
        <v>1042.36</v>
      </c>
      <c r="AI68" s="11">
        <f t="shared" si="4"/>
        <v>0.5369808521467426</v>
      </c>
      <c r="AJ68" s="11"/>
      <c r="AK68" s="9"/>
      <c r="AL68" s="10" t="e">
        <f t="shared" si="40"/>
        <v>#DIV/0!</v>
      </c>
      <c r="AM68" s="19">
        <v>2059.7030907999</v>
      </c>
      <c r="AN68" s="19">
        <v>1043.0317101713</v>
      </c>
      <c r="AO68" s="19">
        <v>1106.02112086701</v>
      </c>
      <c r="AP68" s="11">
        <f t="shared" si="5"/>
        <v>0.506399060539464</v>
      </c>
      <c r="AQ68" s="11"/>
      <c r="AR68" s="9"/>
      <c r="AS68" s="10" t="e">
        <f t="shared" si="41"/>
        <v>#DIV/0!</v>
      </c>
      <c r="AT68" s="19">
        <v>2059.7030907999</v>
      </c>
      <c r="AU68" s="19">
        <v>1080.53428648883</v>
      </c>
      <c r="AV68" s="19">
        <v>1043.0317101713</v>
      </c>
      <c r="AW68" s="11">
        <f t="shared" si="6"/>
        <v>0.5246068189707852</v>
      </c>
      <c r="AX68" s="11"/>
      <c r="AY68" s="9"/>
      <c r="AZ68" s="10" t="e">
        <f t="shared" si="42"/>
        <v>#DIV/0!</v>
      </c>
      <c r="BA68" s="19">
        <v>1716.41924233325</v>
      </c>
      <c r="BB68" s="19">
        <v>1052.59783773914</v>
      </c>
      <c r="BC68" s="19">
        <v>900.445238740695</v>
      </c>
      <c r="BD68" s="11">
        <f t="shared" si="7"/>
        <v>0.613252177427392</v>
      </c>
      <c r="BE68" s="11"/>
      <c r="BF68" s="9"/>
      <c r="BG68" s="10" t="e">
        <f t="shared" si="43"/>
        <v>#DIV/0!</v>
      </c>
      <c r="BH68" s="19">
        <v>2059.7030907999</v>
      </c>
      <c r="BI68" s="19">
        <v>1316.31186955526</v>
      </c>
      <c r="BJ68" s="19">
        <v>1263.11740528696</v>
      </c>
      <c r="BK68" s="11">
        <f t="shared" si="8"/>
        <v>0.6390784552564133</v>
      </c>
      <c r="BL68" s="11"/>
      <c r="BM68" s="9"/>
      <c r="BN68" s="10" t="e">
        <f t="shared" si="44"/>
        <v>#DIV/0!</v>
      </c>
      <c r="BO68" s="19">
        <v>2059.7030907999</v>
      </c>
      <c r="BP68" s="19">
        <v>1615.36805043507</v>
      </c>
      <c r="BQ68" s="19">
        <v>1316.31186955526</v>
      </c>
      <c r="BR68" s="11">
        <f t="shared" si="9"/>
        <v>0.7842722854815597</v>
      </c>
      <c r="BT68" s="9"/>
      <c r="BU68" s="10" t="e">
        <f t="shared" si="45"/>
        <v>#DIV/0!</v>
      </c>
      <c r="BV68" s="19">
        <v>2059.7030907999</v>
      </c>
      <c r="BW68" s="19">
        <v>2059.7030907999</v>
      </c>
      <c r="BX68" s="19">
        <v>1615.36805043507</v>
      </c>
      <c r="BY68" s="11">
        <f t="shared" si="10"/>
        <v>1</v>
      </c>
      <c r="BZ68" s="11"/>
      <c r="CA68" s="9"/>
      <c r="CB68" s="10" t="e">
        <f t="shared" si="46"/>
        <v>#DIV/0!</v>
      </c>
      <c r="CC68" s="19">
        <v>1716.41924233325</v>
      </c>
      <c r="CD68" s="19">
        <v>1776.49391581492</v>
      </c>
      <c r="CE68" s="19">
        <v>1716.41924233325</v>
      </c>
      <c r="CF68" s="11">
        <f t="shared" si="11"/>
        <v>1.0350000000000037</v>
      </c>
      <c r="CG68" s="11"/>
      <c r="CH68" s="9"/>
      <c r="CI68" s="10" t="e">
        <f t="shared" si="47"/>
        <v>#DIV/0!</v>
      </c>
      <c r="CJ68" s="19">
        <v>1373.1353938666</v>
      </c>
      <c r="CK68" s="19">
        <v>1517.83640167226</v>
      </c>
      <c r="CL68" s="19">
        <v>1421.19513265193</v>
      </c>
      <c r="CM68" s="11">
        <f t="shared" si="12"/>
        <v>1.1053799999999985</v>
      </c>
      <c r="CN68" s="11"/>
      <c r="CO68" s="9"/>
      <c r="CP68" s="10" t="e">
        <f t="shared" si="48"/>
        <v>#DIV/0!</v>
      </c>
      <c r="CQ68" s="19">
        <v>1373.1353938666</v>
      </c>
      <c r="CR68" s="19">
        <v>1627.12062259267</v>
      </c>
      <c r="CS68" s="19">
        <v>1517.83640167226</v>
      </c>
      <c r="CT68" s="11">
        <f t="shared" si="13"/>
        <v>1.1849673600000035</v>
      </c>
      <c r="CU68" s="11"/>
      <c r="CV68" s="9"/>
      <c r="CW68" s="10" t="e">
        <f t="shared" si="49"/>
        <v>#DIV/0!</v>
      </c>
      <c r="CX68" s="19">
        <v>1373.1353938666</v>
      </c>
      <c r="CY68" s="19">
        <v>1960.68035022416</v>
      </c>
      <c r="CZ68" s="19">
        <v>1627.12062259267</v>
      </c>
      <c r="DA68" s="11">
        <f t="shared" si="14"/>
        <v>1.427885668799999</v>
      </c>
      <c r="DB68" s="11"/>
      <c r="DC68" s="9"/>
      <c r="DD68" s="10" t="e">
        <f t="shared" si="50"/>
        <v>#DIV/0!</v>
      </c>
      <c r="DE68" s="19">
        <v>1716.41924233325</v>
      </c>
      <c r="DF68" s="19">
        <v>2472.90809172023</v>
      </c>
      <c r="DG68" s="19">
        <v>2450.8504377802</v>
      </c>
      <c r="DH68" s="11">
        <f t="shared" si="15"/>
        <v>1.4407366398192036</v>
      </c>
      <c r="DI68" s="11"/>
      <c r="DJ68" s="9"/>
      <c r="DK68" s="10" t="e">
        <f t="shared" si="51"/>
        <v>#DIV/0!</v>
      </c>
      <c r="DL68" s="19"/>
      <c r="DM68" s="19"/>
      <c r="DN68" s="19"/>
      <c r="DO68" s="11" t="e">
        <f t="shared" si="34"/>
        <v>#DIV/0!</v>
      </c>
    </row>
    <row r="69" spans="1:119" ht="12">
      <c r="A69" s="1" t="s">
        <v>74</v>
      </c>
      <c r="B69" s="9">
        <v>3250</v>
      </c>
      <c r="C69" s="10">
        <f t="shared" si="35"/>
        <v>13586.948101246215</v>
      </c>
      <c r="D69" s="19">
        <v>35695.3080779116</v>
      </c>
      <c r="E69" s="19">
        <v>44157.5813290502</v>
      </c>
      <c r="F69" s="19">
        <v>49404.1603073233</v>
      </c>
      <c r="G69" s="11">
        <f t="shared" si="0"/>
        <v>1.2370696236230299</v>
      </c>
      <c r="H69" s="11"/>
      <c r="I69" s="9">
        <v>3228</v>
      </c>
      <c r="J69" s="10">
        <f t="shared" si="36"/>
        <v>12748.624535315985</v>
      </c>
      <c r="K69" s="19">
        <v>36423.783752971</v>
      </c>
      <c r="L69" s="19">
        <v>41152.56</v>
      </c>
      <c r="M69" s="19">
        <v>45058.7564582145</v>
      </c>
      <c r="N69" s="11">
        <f t="shared" si="1"/>
        <v>1.129826606678206</v>
      </c>
      <c r="O69" s="11"/>
      <c r="P69" s="9">
        <v>3036</v>
      </c>
      <c r="Q69" s="10">
        <f t="shared" si="37"/>
        <v>14600.899209486166</v>
      </c>
      <c r="R69" s="19">
        <v>35751.3446683008</v>
      </c>
      <c r="S69" s="19">
        <v>44328.33</v>
      </c>
      <c r="T69" s="19">
        <v>40392.8204307693</v>
      </c>
      <c r="U69" s="11">
        <f t="shared" si="2"/>
        <v>1.2399066499813096</v>
      </c>
      <c r="V69" s="11"/>
      <c r="W69" s="9">
        <v>2729</v>
      </c>
      <c r="X69" s="10">
        <f t="shared" si="38"/>
        <v>13176.984243312569</v>
      </c>
      <c r="Y69" s="19">
        <v>27345.8561099228</v>
      </c>
      <c r="Z69" s="19">
        <v>35959.99</v>
      </c>
      <c r="AA69" s="19">
        <v>33906.3088401254</v>
      </c>
      <c r="AB69" s="11">
        <f t="shared" si="3"/>
        <v>1.3150069193464178</v>
      </c>
      <c r="AC69" s="11"/>
      <c r="AD69" s="9">
        <v>2767</v>
      </c>
      <c r="AE69" s="10">
        <f t="shared" si="39"/>
        <v>14600.919718156305</v>
      </c>
      <c r="AF69" s="19">
        <v>31268.4174371659</v>
      </c>
      <c r="AG69" s="19">
        <v>40400.7448601385</v>
      </c>
      <c r="AH69" s="19">
        <v>41118.1852868853</v>
      </c>
      <c r="AI69" s="11">
        <f t="shared" si="4"/>
        <v>1.2920623482568017</v>
      </c>
      <c r="AJ69" s="11"/>
      <c r="AK69" s="9">
        <v>2783</v>
      </c>
      <c r="AL69" s="10">
        <f t="shared" si="40"/>
        <v>12171.45930941387</v>
      </c>
      <c r="AM69" s="19">
        <v>30988.2344852199</v>
      </c>
      <c r="AN69" s="19">
        <v>33873.1712580988</v>
      </c>
      <c r="AO69" s="19">
        <v>40038.7310173057</v>
      </c>
      <c r="AP69" s="11">
        <f t="shared" si="5"/>
        <v>1.093097810210998</v>
      </c>
      <c r="AQ69" s="11"/>
      <c r="AR69" s="9">
        <v>2754</v>
      </c>
      <c r="AS69" s="10">
        <f t="shared" si="41"/>
        <v>13423.168382429196</v>
      </c>
      <c r="AT69" s="19">
        <v>31996.8931122253</v>
      </c>
      <c r="AU69" s="19">
        <v>36967.40572521</v>
      </c>
      <c r="AV69" s="19">
        <v>34975.7337945288</v>
      </c>
      <c r="AW69" s="11">
        <f t="shared" si="6"/>
        <v>1.1553436015037841</v>
      </c>
      <c r="AX69" s="11"/>
      <c r="AY69" s="9">
        <v>2789</v>
      </c>
      <c r="AZ69" s="10">
        <f t="shared" si="42"/>
        <v>11458.613882211366</v>
      </c>
      <c r="BA69" s="19">
        <v>29026.9538215984</v>
      </c>
      <c r="BB69" s="19">
        <v>31958.0741174875</v>
      </c>
      <c r="BC69" s="19">
        <v>33536.1053689296</v>
      </c>
      <c r="BD69" s="11">
        <f t="shared" si="7"/>
        <v>1.1009792592741203</v>
      </c>
      <c r="BE69" s="11"/>
      <c r="BF69" s="9">
        <v>2808</v>
      </c>
      <c r="BG69" s="10">
        <f t="shared" si="43"/>
        <v>13602.427966070443</v>
      </c>
      <c r="BH69" s="19">
        <v>27626.0390618688</v>
      </c>
      <c r="BI69" s="19">
        <v>38195.6177287258</v>
      </c>
      <c r="BJ69" s="19">
        <v>30415.6960230142</v>
      </c>
      <c r="BK69" s="11">
        <f t="shared" si="8"/>
        <v>1.3825947919347512</v>
      </c>
      <c r="BL69" s="11"/>
      <c r="BM69" s="9">
        <v>2950</v>
      </c>
      <c r="BN69" s="10">
        <f t="shared" si="44"/>
        <v>15286.746059363119</v>
      </c>
      <c r="BO69" s="19">
        <v>38441.1010069817</v>
      </c>
      <c r="BP69" s="19">
        <v>45095.9008751212</v>
      </c>
      <c r="BQ69" s="19">
        <v>53148.4660484906</v>
      </c>
      <c r="BR69" s="11">
        <f t="shared" si="9"/>
        <v>1.1731167862994052</v>
      </c>
      <c r="BT69" s="9">
        <v>3160</v>
      </c>
      <c r="BU69" s="10">
        <f t="shared" si="45"/>
        <v>8157.22518323595</v>
      </c>
      <c r="BV69" s="19">
        <v>25776.8315790256</v>
      </c>
      <c r="BW69" s="19">
        <v>25776.8315790256</v>
      </c>
      <c r="BX69" s="19">
        <v>30239.2338229675</v>
      </c>
      <c r="BY69" s="11">
        <f t="shared" si="10"/>
        <v>1</v>
      </c>
      <c r="BZ69" s="11"/>
      <c r="CA69" s="9">
        <v>3559</v>
      </c>
      <c r="CB69" s="10">
        <f t="shared" si="46"/>
        <v>15053.641930884012</v>
      </c>
      <c r="CC69" s="19">
        <v>45557.7479864083</v>
      </c>
      <c r="CD69" s="19">
        <v>53575.9116320162</v>
      </c>
      <c r="CE69" s="19">
        <v>45557.7479864083</v>
      </c>
      <c r="CF69" s="11">
        <f t="shared" si="11"/>
        <v>1.1760000000000008</v>
      </c>
      <c r="CG69" s="11"/>
      <c r="CH69" s="9">
        <v>3915</v>
      </c>
      <c r="CI69" s="10">
        <f t="shared" si="47"/>
        <v>8452.446963484572</v>
      </c>
      <c r="CJ69" s="19">
        <v>38441.1010069817</v>
      </c>
      <c r="CK69" s="19">
        <v>33091.3298620421</v>
      </c>
      <c r="CL69" s="19">
        <v>45206.7347842105</v>
      </c>
      <c r="CM69" s="11">
        <f t="shared" si="12"/>
        <v>0.8608320000000007</v>
      </c>
      <c r="CN69" s="11"/>
      <c r="CO69" s="9">
        <v>3821</v>
      </c>
      <c r="CP69" s="10">
        <f t="shared" si="48"/>
        <v>12170.011883716226</v>
      </c>
      <c r="CQ69" s="19">
        <v>40738.6012129383</v>
      </c>
      <c r="CR69" s="19">
        <v>46501.6154076797</v>
      </c>
      <c r="CS69" s="19">
        <v>35069.0915593361</v>
      </c>
      <c r="CT69" s="11">
        <f t="shared" si="13"/>
        <v>1.1414632320000007</v>
      </c>
      <c r="CU69" s="11"/>
      <c r="CV69" s="9">
        <v>3772</v>
      </c>
      <c r="CW69" s="10">
        <f t="shared" si="49"/>
        <v>16051.46518560981</v>
      </c>
      <c r="CX69" s="19">
        <v>51497.6265676621</v>
      </c>
      <c r="CY69" s="19">
        <v>60546.1266801202</v>
      </c>
      <c r="CZ69" s="19">
        <v>58782.6472622526</v>
      </c>
      <c r="DA69" s="11">
        <f t="shared" si="14"/>
        <v>1.1757071289599996</v>
      </c>
      <c r="DB69" s="11"/>
      <c r="DC69" s="9">
        <v>3790</v>
      </c>
      <c r="DD69" s="10">
        <f t="shared" si="50"/>
        <v>16204.308134751582</v>
      </c>
      <c r="DE69" s="19">
        <v>53907.1999543971</v>
      </c>
      <c r="DF69" s="19">
        <v>61414.3278307085</v>
      </c>
      <c r="DG69" s="19">
        <v>63379.0792886568</v>
      </c>
      <c r="DH69" s="11">
        <f t="shared" si="15"/>
        <v>1.13926020796224</v>
      </c>
      <c r="DI69" s="11"/>
      <c r="DJ69" s="9"/>
      <c r="DK69" s="10" t="e">
        <f t="shared" si="51"/>
        <v>#DIV/0!</v>
      </c>
      <c r="DL69" s="19"/>
      <c r="DM69" s="19"/>
      <c r="DN69" s="19"/>
      <c r="DO69" s="11" t="e">
        <f t="shared" si="34"/>
        <v>#DIV/0!</v>
      </c>
    </row>
    <row r="70" spans="1:119" ht="12">
      <c r="A70" s="15" t="s">
        <v>75</v>
      </c>
      <c r="B70" s="12" t="s">
        <v>0</v>
      </c>
      <c r="C70" s="12" t="s">
        <v>0</v>
      </c>
      <c r="D70" s="19">
        <v>55216.1292814612</v>
      </c>
      <c r="E70" s="19">
        <v>42307.2928878721</v>
      </c>
      <c r="F70" s="19">
        <v>41999.992165491</v>
      </c>
      <c r="G70" s="11">
        <f t="shared" si="0"/>
        <v>0.7662125802446779</v>
      </c>
      <c r="H70" s="11"/>
      <c r="I70" s="12" t="s">
        <v>0</v>
      </c>
      <c r="J70" s="12" t="s">
        <v>0</v>
      </c>
      <c r="K70" s="19">
        <v>78161.579865625</v>
      </c>
      <c r="L70" s="19">
        <v>62021.478225708</v>
      </c>
      <c r="M70" s="19">
        <v>59888.385784841</v>
      </c>
      <c r="N70" s="11">
        <f t="shared" si="1"/>
        <v>0.7935033853247979</v>
      </c>
      <c r="O70" s="11"/>
      <c r="P70" s="12" t="s">
        <v>0</v>
      </c>
      <c r="Q70" s="12" t="s">
        <v>0</v>
      </c>
      <c r="R70" s="19">
        <v>81068.0401182425</v>
      </c>
      <c r="S70" s="19">
        <v>72570.7470436555</v>
      </c>
      <c r="T70" s="19">
        <v>64327.7642754719</v>
      </c>
      <c r="U70" s="11">
        <f t="shared" si="2"/>
        <v>0.8951831934977927</v>
      </c>
      <c r="V70" s="11"/>
      <c r="W70" s="12" t="s">
        <v>0</v>
      </c>
      <c r="X70" s="12" t="s">
        <v>0</v>
      </c>
      <c r="Y70" s="19">
        <v>81797.5384337616</v>
      </c>
      <c r="Z70" s="19">
        <v>76518.9640665355</v>
      </c>
      <c r="AA70" s="19">
        <v>73223.7816753932</v>
      </c>
      <c r="AB70" s="11">
        <f t="shared" si="3"/>
        <v>0.9354678090771569</v>
      </c>
      <c r="AC70" s="11"/>
      <c r="AD70" s="12" t="s">
        <v>0</v>
      </c>
      <c r="AE70" s="12" t="s">
        <v>0</v>
      </c>
      <c r="AF70" s="19">
        <v>83761.1286785315</v>
      </c>
      <c r="AG70" s="19">
        <v>75848.041613697</v>
      </c>
      <c r="AH70" s="19">
        <v>78355.8395307356</v>
      </c>
      <c r="AI70" s="11">
        <f t="shared" si="4"/>
        <v>0.9055279317545458</v>
      </c>
      <c r="AJ70" s="11"/>
      <c r="AK70" s="12" t="s">
        <v>0</v>
      </c>
      <c r="AL70" s="12" t="s">
        <v>0</v>
      </c>
      <c r="AM70" s="19">
        <v>84849.6094697712</v>
      </c>
      <c r="AN70" s="19">
        <v>81290.43714</v>
      </c>
      <c r="AO70" s="19">
        <v>76833.6913733429</v>
      </c>
      <c r="AP70" s="11">
        <f t="shared" si="5"/>
        <v>0.9580531678105224</v>
      </c>
      <c r="AQ70" s="11"/>
      <c r="AR70" s="12" t="s">
        <v>0</v>
      </c>
      <c r="AS70" s="12" t="s">
        <v>0</v>
      </c>
      <c r="AT70" s="19">
        <v>85528.4064194743</v>
      </c>
      <c r="AU70" s="19">
        <v>80875.5306522856</v>
      </c>
      <c r="AV70" s="19">
        <v>81940.7607079632</v>
      </c>
      <c r="AW70" s="11">
        <f t="shared" si="6"/>
        <v>0.9455984746825673</v>
      </c>
      <c r="AX70" s="11"/>
      <c r="AY70" s="12" t="s">
        <v>0</v>
      </c>
      <c r="AZ70" s="12" t="s">
        <v>0</v>
      </c>
      <c r="BA70" s="19">
        <v>89377.7279911915</v>
      </c>
      <c r="BB70" s="19">
        <v>86568.8597016988</v>
      </c>
      <c r="BC70" s="19">
        <v>84515.443259064</v>
      </c>
      <c r="BD70" s="11">
        <f t="shared" si="7"/>
        <v>0.9685730622983668</v>
      </c>
      <c r="BE70" s="11"/>
      <c r="BF70" s="12" t="s">
        <v>0</v>
      </c>
      <c r="BG70" s="12" t="s">
        <v>0</v>
      </c>
      <c r="BH70" s="19">
        <v>90749.7272150466</v>
      </c>
      <c r="BI70" s="19">
        <v>91097.3274159531</v>
      </c>
      <c r="BJ70" s="19">
        <v>87897.7411914191</v>
      </c>
      <c r="BK70" s="11">
        <f t="shared" si="8"/>
        <v>1.0038303167576779</v>
      </c>
      <c r="BL70" s="11"/>
      <c r="BM70" s="12" t="s">
        <v>0</v>
      </c>
      <c r="BN70" s="12" t="s">
        <v>0</v>
      </c>
      <c r="BO70" s="19">
        <v>85826.1728622725</v>
      </c>
      <c r="BP70" s="19">
        <v>84681.0243871016</v>
      </c>
      <c r="BQ70" s="19">
        <v>86154.9142904342</v>
      </c>
      <c r="BR70" s="11">
        <f t="shared" si="9"/>
        <v>0.9866573512836398</v>
      </c>
      <c r="BT70" s="12" t="s">
        <v>0</v>
      </c>
      <c r="BU70" s="12" t="s">
        <v>0</v>
      </c>
      <c r="BV70" s="19">
        <v>80702.5972853205</v>
      </c>
      <c r="BW70" s="19">
        <v>80702.5972853205</v>
      </c>
      <c r="BX70" s="19">
        <v>79625.8108792446</v>
      </c>
      <c r="BY70" s="11">
        <f t="shared" si="10"/>
        <v>1</v>
      </c>
      <c r="BZ70" s="11"/>
      <c r="CA70" s="12" t="s">
        <v>0</v>
      </c>
      <c r="CB70" s="12" t="s">
        <v>0</v>
      </c>
      <c r="CC70" s="19">
        <v>77232.3922620151</v>
      </c>
      <c r="CD70" s="19">
        <v>76691.758</v>
      </c>
      <c r="CE70" s="19">
        <v>77232.3922620151</v>
      </c>
      <c r="CF70" s="11">
        <f t="shared" si="11"/>
        <v>0.9929999026809766</v>
      </c>
      <c r="CG70" s="11"/>
      <c r="CH70" s="12" t="s">
        <v>0</v>
      </c>
      <c r="CI70" s="12" t="s">
        <v>0</v>
      </c>
      <c r="CJ70" s="19">
        <v>72598.4543800063</v>
      </c>
      <c r="CK70" s="19">
        <v>73027.427</v>
      </c>
      <c r="CL70" s="19">
        <v>72090.2581341356</v>
      </c>
      <c r="CM70" s="11">
        <f t="shared" si="12"/>
        <v>1.0059088395704445</v>
      </c>
      <c r="CN70" s="11"/>
      <c r="CO70" s="12" t="s">
        <v>0</v>
      </c>
      <c r="CP70" s="12" t="s">
        <v>0</v>
      </c>
      <c r="CQ70" s="19">
        <v>68387.7392485792</v>
      </c>
      <c r="CR70" s="19">
        <v>70236.463</v>
      </c>
      <c r="CS70" s="19">
        <v>68791.8314283845</v>
      </c>
      <c r="CT70" s="11">
        <f t="shared" si="13"/>
        <v>1.0270329707010928</v>
      </c>
      <c r="CU70" s="11"/>
      <c r="CV70" s="12" t="s">
        <v>0</v>
      </c>
      <c r="CW70" s="12" t="s">
        <v>0</v>
      </c>
      <c r="CX70" s="19">
        <v>65857.3921472649</v>
      </c>
      <c r="CY70" s="19">
        <v>67908.26</v>
      </c>
      <c r="CZ70" s="19">
        <v>67637.7130996323</v>
      </c>
      <c r="DA70" s="11">
        <f t="shared" si="14"/>
        <v>1.0311410425749796</v>
      </c>
      <c r="DB70" s="11"/>
      <c r="DC70" s="12" t="s">
        <v>0</v>
      </c>
      <c r="DD70" s="12" t="s">
        <v>0</v>
      </c>
      <c r="DE70" s="19">
        <v>63420.6705176754</v>
      </c>
      <c r="DF70" s="19">
        <v>64480.12</v>
      </c>
      <c r="DG70" s="19">
        <v>65395.6563184</v>
      </c>
      <c r="DH70" s="11">
        <f t="shared" si="15"/>
        <v>1.0167051132332217</v>
      </c>
      <c r="DI70" s="11"/>
      <c r="DJ70" s="12" t="s">
        <v>0</v>
      </c>
      <c r="DK70" s="12" t="s">
        <v>0</v>
      </c>
      <c r="DL70" s="19"/>
      <c r="DM70" s="19"/>
      <c r="DN70" s="19"/>
      <c r="DO70" s="11" t="e">
        <f t="shared" si="34"/>
        <v>#DIV/0!</v>
      </c>
    </row>
    <row r="71" spans="1:119" ht="12">
      <c r="A71" s="15" t="s">
        <v>76</v>
      </c>
      <c r="B71" s="12" t="s">
        <v>0</v>
      </c>
      <c r="C71" s="12" t="s">
        <v>0</v>
      </c>
      <c r="D71" s="19">
        <v>2036588.67958354</v>
      </c>
      <c r="E71" s="19">
        <v>2018678.28751127</v>
      </c>
      <c r="F71" s="19">
        <v>1890712.77064048</v>
      </c>
      <c r="G71" s="11">
        <f t="shared" si="0"/>
        <v>0.9912056900581749</v>
      </c>
      <c r="H71" s="11"/>
      <c r="I71" s="12" t="s">
        <v>0</v>
      </c>
      <c r="J71" s="12" t="s">
        <v>0</v>
      </c>
      <c r="K71" s="19">
        <v>2068753.86398761</v>
      </c>
      <c r="L71" s="19">
        <v>2167112.62554808</v>
      </c>
      <c r="M71" s="19">
        <v>2050560.60131436</v>
      </c>
      <c r="N71" s="11">
        <f t="shared" si="1"/>
        <v>1.0475449318900023</v>
      </c>
      <c r="O71" s="11"/>
      <c r="P71" s="12" t="s">
        <v>0</v>
      </c>
      <c r="Q71" s="12" t="s">
        <v>0</v>
      </c>
      <c r="R71" s="19">
        <v>2076946.61853041</v>
      </c>
      <c r="S71" s="19">
        <v>2071967.35356314</v>
      </c>
      <c r="T71" s="19">
        <v>2175694.9040476</v>
      </c>
      <c r="U71" s="11">
        <f t="shared" si="2"/>
        <v>0.997602603300997</v>
      </c>
      <c r="V71" s="11"/>
      <c r="W71" s="12" t="s">
        <v>0</v>
      </c>
      <c r="X71" s="12" t="s">
        <v>0</v>
      </c>
      <c r="Y71" s="19">
        <v>2077614.02490347</v>
      </c>
      <c r="Z71" s="19">
        <v>2120703.54469947</v>
      </c>
      <c r="AA71" s="19">
        <v>2072633.15989837</v>
      </c>
      <c r="AB71" s="11">
        <f t="shared" si="3"/>
        <v>1.0207399061035902</v>
      </c>
      <c r="AC71" s="11"/>
      <c r="AD71" s="12" t="s">
        <v>0</v>
      </c>
      <c r="AE71" s="12" t="s">
        <v>0</v>
      </c>
      <c r="AF71" s="19">
        <v>2097145.30960661</v>
      </c>
      <c r="AG71" s="19">
        <v>2111151.64105013</v>
      </c>
      <c r="AH71" s="19">
        <v>2140639.90641344</v>
      </c>
      <c r="AI71" s="11">
        <f t="shared" si="4"/>
        <v>1.0066787605891494</v>
      </c>
      <c r="AJ71" s="11"/>
      <c r="AK71" s="12" t="s">
        <v>0</v>
      </c>
      <c r="AL71" s="12" t="s">
        <v>0</v>
      </c>
      <c r="AM71" s="19">
        <v>2059426.44186399</v>
      </c>
      <c r="AN71" s="19">
        <v>2023109.65741455</v>
      </c>
      <c r="AO71" s="19">
        <v>2073180.85802016</v>
      </c>
      <c r="AP71" s="11">
        <f t="shared" si="5"/>
        <v>0.9823655831006183</v>
      </c>
      <c r="AQ71" s="11"/>
      <c r="AR71" s="12" t="s">
        <v>0</v>
      </c>
      <c r="AS71" s="12" t="s">
        <v>0</v>
      </c>
      <c r="AT71" s="19">
        <v>2048002.41225891</v>
      </c>
      <c r="AU71" s="19">
        <v>2061144.80968094</v>
      </c>
      <c r="AV71" s="19">
        <v>2011887.0839102</v>
      </c>
      <c r="AW71" s="11">
        <f t="shared" si="6"/>
        <v>1.0064171786826823</v>
      </c>
      <c r="AX71" s="11"/>
      <c r="AY71" s="12" t="s">
        <v>0</v>
      </c>
      <c r="AZ71" s="12" t="s">
        <v>0</v>
      </c>
      <c r="BA71" s="19">
        <v>2127108.83717294</v>
      </c>
      <c r="BB71" s="19">
        <v>2177981.60121189</v>
      </c>
      <c r="BC71" s="19">
        <v>2140758.87465859</v>
      </c>
      <c r="BD71" s="11">
        <f t="shared" si="7"/>
        <v>1.0239163897727788</v>
      </c>
      <c r="BE71" s="11"/>
      <c r="BF71" s="12" t="s">
        <v>0</v>
      </c>
      <c r="BG71" s="12" t="s">
        <v>0</v>
      </c>
      <c r="BH71" s="19">
        <v>2167992.04326493</v>
      </c>
      <c r="BI71" s="19">
        <v>2337194.01970006</v>
      </c>
      <c r="BJ71" s="19">
        <v>2219842.58599595</v>
      </c>
      <c r="BK71" s="11">
        <f t="shared" si="8"/>
        <v>1.078045478515833</v>
      </c>
      <c r="BL71" s="11"/>
      <c r="BM71" s="12" t="s">
        <v>0</v>
      </c>
      <c r="BN71" s="12" t="s">
        <v>0</v>
      </c>
      <c r="BO71" s="19">
        <v>2185358.63703551</v>
      </c>
      <c r="BP71" s="19">
        <v>2190491.49836185</v>
      </c>
      <c r="BQ71" s="19">
        <v>2355915.99759166</v>
      </c>
      <c r="BR71" s="11">
        <f t="shared" si="9"/>
        <v>1.002348750104149</v>
      </c>
      <c r="BT71" s="12" t="s">
        <v>0</v>
      </c>
      <c r="BU71" s="12" t="s">
        <v>0</v>
      </c>
      <c r="BV71" s="19">
        <v>2187820.03112189</v>
      </c>
      <c r="BW71" s="19">
        <v>2187820.03112189</v>
      </c>
      <c r="BX71" s="19">
        <v>2192958.67364785</v>
      </c>
      <c r="BY71" s="11">
        <f t="shared" si="10"/>
        <v>1</v>
      </c>
      <c r="BZ71" s="11"/>
      <c r="CA71" s="12" t="s">
        <v>0</v>
      </c>
      <c r="CB71" s="12" t="s">
        <v>0</v>
      </c>
      <c r="CC71" s="19">
        <v>2205404.4407776</v>
      </c>
      <c r="CD71" s="19">
        <v>2454135.43591536</v>
      </c>
      <c r="CE71" s="19">
        <v>2205404.4407776</v>
      </c>
      <c r="CF71" s="11">
        <f t="shared" si="11"/>
        <v>1.1127824858510127</v>
      </c>
      <c r="CG71" s="11"/>
      <c r="CH71" s="12" t="s">
        <v>0</v>
      </c>
      <c r="CI71" s="12" t="s">
        <v>0</v>
      </c>
      <c r="CJ71" s="19">
        <v>2212021.86718647</v>
      </c>
      <c r="CK71" s="19">
        <v>2648213.12613637</v>
      </c>
      <c r="CL71" s="19">
        <v>2461499.19212455</v>
      </c>
      <c r="CM71" s="11">
        <f t="shared" si="12"/>
        <v>1.1971912056659293</v>
      </c>
      <c r="CN71" s="11"/>
      <c r="CO71" s="12" t="s">
        <v>0</v>
      </c>
      <c r="CP71" s="12" t="s">
        <v>0</v>
      </c>
      <c r="CQ71" s="19">
        <v>2185674.56600626</v>
      </c>
      <c r="CR71" s="19">
        <v>2676041.14063094</v>
      </c>
      <c r="CS71" s="19">
        <v>2616670.36887039</v>
      </c>
      <c r="CT71" s="11">
        <f t="shared" si="13"/>
        <v>1.2243547974851055</v>
      </c>
      <c r="CU71" s="11"/>
      <c r="CV71" s="12" t="s">
        <v>0</v>
      </c>
      <c r="CW71" s="12" t="s">
        <v>0</v>
      </c>
      <c r="CX71" s="19">
        <v>2182790.66565462</v>
      </c>
      <c r="CY71" s="19">
        <v>2608322.8486826</v>
      </c>
      <c r="CZ71" s="19">
        <v>2672510.22339994</v>
      </c>
      <c r="DA71" s="11">
        <f t="shared" si="14"/>
        <v>1.1949486910144738</v>
      </c>
      <c r="DB71" s="11"/>
      <c r="DC71" s="12" t="s">
        <v>0</v>
      </c>
      <c r="DD71" s="12" t="s">
        <v>0</v>
      </c>
      <c r="DE71" s="19">
        <v>2216284.45168705</v>
      </c>
      <c r="DF71" s="19">
        <v>2489024.32884812</v>
      </c>
      <c r="DG71" s="19">
        <v>2648346.20445917</v>
      </c>
      <c r="DH71" s="11">
        <f t="shared" si="15"/>
        <v>1.1230617653584396</v>
      </c>
      <c r="DI71" s="11"/>
      <c r="DJ71" s="12" t="s">
        <v>0</v>
      </c>
      <c r="DK71" s="12" t="s">
        <v>0</v>
      </c>
      <c r="DL71" s="19"/>
      <c r="DM71" s="19"/>
      <c r="DN71" s="19"/>
      <c r="DO71" s="11" t="e">
        <f t="shared" si="34"/>
        <v>#DIV/0!</v>
      </c>
    </row>
    <row r="72" spans="1:119" ht="12">
      <c r="A72" s="15" t="s">
        <v>77</v>
      </c>
      <c r="B72" s="12" t="s">
        <v>0</v>
      </c>
      <c r="C72" s="12" t="s">
        <v>0</v>
      </c>
      <c r="D72" s="19">
        <v>2036425.34691534</v>
      </c>
      <c r="E72" s="19">
        <v>2018535.22895022</v>
      </c>
      <c r="F72" s="19">
        <v>1890572.5638197</v>
      </c>
      <c r="G72" s="11">
        <f t="shared" si="0"/>
        <v>0.991214940438539</v>
      </c>
      <c r="H72" s="11"/>
      <c r="I72" s="12" t="s">
        <v>0</v>
      </c>
      <c r="J72" s="12" t="s">
        <v>0</v>
      </c>
      <c r="K72" s="19">
        <v>2068591.66919658</v>
      </c>
      <c r="L72" s="19">
        <v>2166970.59554808</v>
      </c>
      <c r="M72" s="19">
        <v>2050418.96817435</v>
      </c>
      <c r="N72" s="11">
        <f t="shared" si="1"/>
        <v>1.0475584078851623</v>
      </c>
      <c r="O72" s="11"/>
      <c r="P72" s="12" t="s">
        <v>0</v>
      </c>
      <c r="Q72" s="12" t="s">
        <v>0</v>
      </c>
      <c r="R72" s="19">
        <v>2076794.29879605</v>
      </c>
      <c r="S72" s="19">
        <v>2071832.69356314</v>
      </c>
      <c r="T72" s="19">
        <v>2175563.32915176</v>
      </c>
      <c r="U72" s="11">
        <f t="shared" si="2"/>
        <v>0.9976109308294103</v>
      </c>
      <c r="V72" s="11"/>
      <c r="W72" s="12" t="s">
        <v>0</v>
      </c>
      <c r="X72" s="12" t="s">
        <v>0</v>
      </c>
      <c r="Y72" s="19">
        <v>2077462.94600856</v>
      </c>
      <c r="Z72" s="19">
        <v>2120566.38469947</v>
      </c>
      <c r="AA72" s="19">
        <v>2072499.74333121</v>
      </c>
      <c r="AB72" s="11">
        <f t="shared" si="3"/>
        <v>1.0207481143159376</v>
      </c>
      <c r="AC72" s="11"/>
      <c r="AD72" s="12" t="s">
        <v>0</v>
      </c>
      <c r="AE72" s="12" t="s">
        <v>0</v>
      </c>
      <c r="AF72" s="19">
        <v>2096984.02909042</v>
      </c>
      <c r="AG72" s="19">
        <v>2111006.92105013</v>
      </c>
      <c r="AH72" s="19">
        <v>2140492.49344469</v>
      </c>
      <c r="AI72" s="11">
        <f t="shared" si="4"/>
        <v>1.0066871715593333</v>
      </c>
      <c r="AJ72" s="11"/>
      <c r="AK72" s="12" t="s">
        <v>0</v>
      </c>
      <c r="AL72" s="12" t="s">
        <v>0</v>
      </c>
      <c r="AM72" s="19">
        <v>2059260.82520579</v>
      </c>
      <c r="AN72" s="19">
        <v>2022956.29828859</v>
      </c>
      <c r="AO72" s="19">
        <v>2073031.45562936</v>
      </c>
      <c r="AP72" s="11">
        <f t="shared" si="5"/>
        <v>0.98237011724167</v>
      </c>
      <c r="AQ72" s="11"/>
      <c r="AR72" s="12" t="s">
        <v>0</v>
      </c>
      <c r="AS72" s="12" t="s">
        <v>0</v>
      </c>
      <c r="AT72" s="19">
        <v>2047838.77515993</v>
      </c>
      <c r="AU72" s="19">
        <v>2060989.47779537</v>
      </c>
      <c r="AV72" s="19">
        <v>2011735.6176459</v>
      </c>
      <c r="AW72" s="11">
        <f t="shared" si="6"/>
        <v>1.0064217470608314</v>
      </c>
      <c r="AX72" s="11"/>
      <c r="AY72" s="12" t="s">
        <v>0</v>
      </c>
      <c r="AZ72" s="12" t="s">
        <v>0</v>
      </c>
      <c r="BA72" s="19">
        <v>2126948.83709868</v>
      </c>
      <c r="BB72" s="19">
        <v>2177827.84458502</v>
      </c>
      <c r="BC72" s="19">
        <v>2140607.56454186</v>
      </c>
      <c r="BD72" s="11">
        <f t="shared" si="7"/>
        <v>1.0239211242879462</v>
      </c>
      <c r="BE72" s="11"/>
      <c r="BF72" s="12" t="s">
        <v>0</v>
      </c>
      <c r="BG72" s="12" t="s">
        <v>0</v>
      </c>
      <c r="BH72" s="19">
        <v>2167848.19280675</v>
      </c>
      <c r="BI72" s="19">
        <v>2337048.1849761</v>
      </c>
      <c r="BJ72" s="19">
        <v>2219705.55886428</v>
      </c>
      <c r="BK72" s="11">
        <f t="shared" si="8"/>
        <v>1.0780497420118167</v>
      </c>
      <c r="BL72" s="11"/>
      <c r="BM72" s="12" t="s">
        <v>0</v>
      </c>
      <c r="BN72" s="12" t="s">
        <v>0</v>
      </c>
      <c r="BO72" s="19">
        <v>2185192.422186</v>
      </c>
      <c r="BP72" s="19">
        <v>2190332.7651262</v>
      </c>
      <c r="BQ72" s="19">
        <v>2355746.12698379</v>
      </c>
      <c r="BR72" s="11">
        <f t="shared" si="9"/>
        <v>1.0023523525379325</v>
      </c>
      <c r="BT72" s="12" t="s">
        <v>0</v>
      </c>
      <c r="BU72" s="12" t="s">
        <v>0</v>
      </c>
      <c r="BV72" s="19">
        <v>2187646.51773638</v>
      </c>
      <c r="BW72" s="19">
        <v>2187646.51773638</v>
      </c>
      <c r="BX72" s="19">
        <v>2192792.63357448</v>
      </c>
      <c r="BY72" s="11">
        <f t="shared" si="10"/>
        <v>1</v>
      </c>
      <c r="BZ72" s="11"/>
      <c r="CA72" s="12" t="s">
        <v>0</v>
      </c>
      <c r="CB72" s="12" t="s">
        <v>0</v>
      </c>
      <c r="CC72" s="19">
        <v>2205230.92739209</v>
      </c>
      <c r="CD72" s="19">
        <v>2453950.7792253</v>
      </c>
      <c r="CE72" s="19">
        <v>2205230.92739209</v>
      </c>
      <c r="CF72" s="11">
        <f t="shared" si="11"/>
        <v>1.1127863067508066</v>
      </c>
      <c r="CG72" s="11"/>
      <c r="CH72" s="12" t="s">
        <v>0</v>
      </c>
      <c r="CI72" s="12" t="s">
        <v>0</v>
      </c>
      <c r="CJ72" s="19">
        <v>2211848.33107914</v>
      </c>
      <c r="CK72" s="19">
        <v>2648015.15470204</v>
      </c>
      <c r="CL72" s="19">
        <v>2461314.53543449</v>
      </c>
      <c r="CM72" s="11">
        <f t="shared" si="12"/>
        <v>1.1971956293269432</v>
      </c>
      <c r="CN72" s="11"/>
      <c r="CO72" s="12" t="s">
        <v>0</v>
      </c>
      <c r="CP72" s="12" t="s">
        <v>0</v>
      </c>
      <c r="CQ72" s="19">
        <v>2185501.12725272</v>
      </c>
      <c r="CR72" s="19">
        <v>2675835.3781333</v>
      </c>
      <c r="CS72" s="19">
        <v>2616472.39743607</v>
      </c>
      <c r="CT72" s="11">
        <f t="shared" si="13"/>
        <v>1.2243578119298224</v>
      </c>
      <c r="CU72" s="11"/>
      <c r="CV72" s="12" t="s">
        <v>0</v>
      </c>
      <c r="CW72" s="12" t="s">
        <v>0</v>
      </c>
      <c r="CX72" s="19">
        <v>2182617.23400142</v>
      </c>
      <c r="CY72" s="19">
        <v>2608104.46850631</v>
      </c>
      <c r="CZ72" s="19">
        <v>2672304.46090229</v>
      </c>
      <c r="DA72" s="11">
        <f t="shared" si="14"/>
        <v>1.1949435878524788</v>
      </c>
      <c r="DB72" s="11"/>
      <c r="DC72" s="12" t="s">
        <v>0</v>
      </c>
      <c r="DD72" s="12" t="s">
        <v>0</v>
      </c>
      <c r="DE72" s="19">
        <v>2216111.16307342</v>
      </c>
      <c r="DF72" s="19">
        <v>2488796.99296331</v>
      </c>
      <c r="DG72" s="19">
        <v>2648127.82428289</v>
      </c>
      <c r="DH72" s="11">
        <f t="shared" si="15"/>
        <v>1.1230469998227501</v>
      </c>
      <c r="DI72" s="11"/>
      <c r="DJ72" s="12" t="s">
        <v>0</v>
      </c>
      <c r="DK72" s="12" t="s">
        <v>0</v>
      </c>
      <c r="DL72" s="19"/>
      <c r="DM72" s="19"/>
      <c r="DN72" s="19"/>
      <c r="DO72" s="11" t="e">
        <f t="shared" si="34"/>
        <v>#DIV/0!</v>
      </c>
    </row>
    <row r="73" spans="1:119" ht="12">
      <c r="A73" s="15" t="s">
        <v>78</v>
      </c>
      <c r="B73" s="12" t="s">
        <v>0</v>
      </c>
      <c r="C73" s="12" t="s">
        <v>0</v>
      </c>
      <c r="D73" s="19">
        <v>1193618.72088584</v>
      </c>
      <c r="E73" s="19">
        <v>1209532.04241116</v>
      </c>
      <c r="F73" s="19">
        <v>1103913.55281834</v>
      </c>
      <c r="G73" s="11">
        <f t="shared" si="0"/>
        <v>1.0133319972675277</v>
      </c>
      <c r="H73" s="11"/>
      <c r="I73" s="12" t="s">
        <v>0</v>
      </c>
      <c r="J73" s="12" t="s">
        <v>0</v>
      </c>
      <c r="K73" s="19">
        <v>1209837.46899476</v>
      </c>
      <c r="L73" s="19">
        <v>1341777.34954808</v>
      </c>
      <c r="M73" s="19">
        <v>1225967.01882556</v>
      </c>
      <c r="N73" s="11">
        <f t="shared" si="1"/>
        <v>1.1090558723255177</v>
      </c>
      <c r="O73" s="11"/>
      <c r="P73" s="12" t="s">
        <v>0</v>
      </c>
      <c r="Q73" s="12" t="s">
        <v>0</v>
      </c>
      <c r="R73" s="19">
        <v>1217823.47949913</v>
      </c>
      <c r="S73" s="19">
        <v>1233716.53956314</v>
      </c>
      <c r="T73" s="19">
        <v>1350634.28139439</v>
      </c>
      <c r="U73" s="11">
        <f t="shared" si="2"/>
        <v>1.0130503807255764</v>
      </c>
      <c r="V73" s="11"/>
      <c r="W73" s="12" t="s">
        <v>0</v>
      </c>
      <c r="X73" s="12" t="s">
        <v>0</v>
      </c>
      <c r="Y73" s="19">
        <v>1216683.37616345</v>
      </c>
      <c r="Z73" s="19">
        <v>1260492.10869947</v>
      </c>
      <c r="AA73" s="19">
        <v>1232561.55744487</v>
      </c>
      <c r="AB73" s="11">
        <f t="shared" si="3"/>
        <v>1.0360066829170966</v>
      </c>
      <c r="AC73" s="11"/>
      <c r="AD73" s="12" t="s">
        <v>0</v>
      </c>
      <c r="AE73" s="12" t="s">
        <v>0</v>
      </c>
      <c r="AF73" s="19">
        <v>1219986.37195596</v>
      </c>
      <c r="AG73" s="19">
        <v>1252346.18300889</v>
      </c>
      <c r="AH73" s="19">
        <v>1263914.03441416</v>
      </c>
      <c r="AI73" s="11">
        <f t="shared" si="4"/>
        <v>1.026524731584541</v>
      </c>
      <c r="AJ73" s="11"/>
      <c r="AK73" s="12" t="s">
        <v>0</v>
      </c>
      <c r="AL73" s="12" t="s">
        <v>0</v>
      </c>
      <c r="AM73" s="19">
        <v>1177901.63523477</v>
      </c>
      <c r="AN73" s="19">
        <v>1154061.59550462</v>
      </c>
      <c r="AO73" s="19">
        <v>1209145.15994236</v>
      </c>
      <c r="AP73" s="11">
        <f t="shared" si="5"/>
        <v>0.9797605852500594</v>
      </c>
      <c r="AQ73" s="11"/>
      <c r="AR73" s="12" t="s">
        <v>0</v>
      </c>
      <c r="AS73" s="12" t="s">
        <v>0</v>
      </c>
      <c r="AT73" s="19">
        <v>1156126.17797698</v>
      </c>
      <c r="AU73" s="19">
        <v>1193263.54157324</v>
      </c>
      <c r="AV73" s="19">
        <v>1132726.86075764</v>
      </c>
      <c r="AW73" s="11">
        <f t="shared" si="6"/>
        <v>1.0321222408969615</v>
      </c>
      <c r="AX73" s="11"/>
      <c r="AY73" s="12" t="s">
        <v>0</v>
      </c>
      <c r="AZ73" s="12" t="s">
        <v>0</v>
      </c>
      <c r="BA73" s="19">
        <v>1225666.40547984</v>
      </c>
      <c r="BB73" s="19">
        <v>1290476.46112085</v>
      </c>
      <c r="BC73" s="19">
        <v>1265037.55701599</v>
      </c>
      <c r="BD73" s="11">
        <f t="shared" si="7"/>
        <v>1.052877402326808</v>
      </c>
      <c r="BE73" s="11"/>
      <c r="BF73" s="12" t="s">
        <v>0</v>
      </c>
      <c r="BG73" s="12" t="s">
        <v>0</v>
      </c>
      <c r="BH73" s="19">
        <v>1253666.84210609</v>
      </c>
      <c r="BI73" s="19">
        <v>1344400.5953496</v>
      </c>
      <c r="BJ73" s="19">
        <v>1319957.4880999</v>
      </c>
      <c r="BK73" s="11">
        <f t="shared" si="8"/>
        <v>1.0723746933364549</v>
      </c>
      <c r="BL73" s="11"/>
      <c r="BM73" s="12" t="s">
        <v>0</v>
      </c>
      <c r="BN73" s="12" t="s">
        <v>0</v>
      </c>
      <c r="BO73" s="19">
        <v>1261963.66549639</v>
      </c>
      <c r="BP73" s="19">
        <v>1282436.07792351</v>
      </c>
      <c r="BQ73" s="19">
        <v>1353297.89878844</v>
      </c>
      <c r="BR73" s="11">
        <f t="shared" si="9"/>
        <v>1.0162226639219973</v>
      </c>
      <c r="BT73" s="12" t="s">
        <v>0</v>
      </c>
      <c r="BU73" s="12" t="s">
        <v>0</v>
      </c>
      <c r="BV73" s="19">
        <v>1271142.72611422</v>
      </c>
      <c r="BW73" s="19">
        <v>1271142.72611422</v>
      </c>
      <c r="BX73" s="19">
        <v>1291764.04735687</v>
      </c>
      <c r="BY73" s="11">
        <f t="shared" si="10"/>
        <v>1</v>
      </c>
      <c r="BZ73" s="11"/>
      <c r="CA73" s="12" t="s">
        <v>0</v>
      </c>
      <c r="CB73" s="12" t="s">
        <v>0</v>
      </c>
      <c r="CC73" s="19">
        <v>1294175.33135635</v>
      </c>
      <c r="CD73" s="19">
        <v>1446063.92122327</v>
      </c>
      <c r="CE73" s="19">
        <v>1294175.33135635</v>
      </c>
      <c r="CF73" s="11">
        <f t="shared" si="11"/>
        <v>1.117363224430908</v>
      </c>
      <c r="CG73" s="11"/>
      <c r="CH73" s="12" t="s">
        <v>0</v>
      </c>
      <c r="CI73" s="12" t="s">
        <v>0</v>
      </c>
      <c r="CJ73" s="19">
        <v>1298299.70611898</v>
      </c>
      <c r="CK73" s="19">
        <v>1542392.9119623</v>
      </c>
      <c r="CL73" s="19">
        <v>1450672.3459068</v>
      </c>
      <c r="CM73" s="11">
        <f t="shared" si="12"/>
        <v>1.188009906104801</v>
      </c>
      <c r="CN73" s="11"/>
      <c r="CO73" s="12" t="s">
        <v>0</v>
      </c>
      <c r="CP73" s="12" t="s">
        <v>0</v>
      </c>
      <c r="CQ73" s="19">
        <v>1287635.24570249</v>
      </c>
      <c r="CR73" s="19">
        <v>1571433.23225609</v>
      </c>
      <c r="CS73" s="19">
        <v>1529723.42734425</v>
      </c>
      <c r="CT73" s="11">
        <f t="shared" si="13"/>
        <v>1.2204024684014996</v>
      </c>
      <c r="CU73" s="11"/>
      <c r="CV73" s="12" t="s">
        <v>0</v>
      </c>
      <c r="CW73" s="12" t="s">
        <v>0</v>
      </c>
      <c r="CX73" s="19">
        <v>1275389.46748801</v>
      </c>
      <c r="CY73" s="19">
        <v>1515560.98909988</v>
      </c>
      <c r="CZ73" s="19">
        <v>1556488.45429564</v>
      </c>
      <c r="DA73" s="11">
        <f t="shared" si="14"/>
        <v>1.1883122981130687</v>
      </c>
      <c r="DB73" s="11"/>
      <c r="DC73" s="12" t="s">
        <v>0</v>
      </c>
      <c r="DD73" s="12" t="s">
        <v>0</v>
      </c>
      <c r="DE73" s="19">
        <v>1300023.84054666</v>
      </c>
      <c r="DF73" s="19">
        <v>1477612.38075027</v>
      </c>
      <c r="DG73" s="19">
        <v>1544834.31756179</v>
      </c>
      <c r="DH73" s="11">
        <f t="shared" si="15"/>
        <v>1.1366040642215718</v>
      </c>
      <c r="DI73" s="11"/>
      <c r="DJ73" s="12" t="s">
        <v>0</v>
      </c>
      <c r="DK73" s="12" t="s">
        <v>0</v>
      </c>
      <c r="DL73" s="19"/>
      <c r="DM73" s="19"/>
      <c r="DN73" s="19"/>
      <c r="DO73" s="11" t="e">
        <f t="shared" si="34"/>
        <v>#DIV/0!</v>
      </c>
    </row>
    <row r="74" spans="1:119" ht="12">
      <c r="A74" s="1" t="s">
        <v>79</v>
      </c>
      <c r="B74" s="7" t="s">
        <v>0</v>
      </c>
      <c r="C74" s="7" t="s">
        <v>0</v>
      </c>
      <c r="D74" s="19">
        <v>357741.273489332</v>
      </c>
      <c r="E74" s="19">
        <v>333085.77832637</v>
      </c>
      <c r="F74" s="19">
        <v>330353.696026394</v>
      </c>
      <c r="G74" s="11">
        <f t="shared" si="0"/>
        <v>0.9310800933801192</v>
      </c>
      <c r="H74" s="11"/>
      <c r="I74" s="7" t="s">
        <v>0</v>
      </c>
      <c r="J74" s="7" t="s">
        <v>0</v>
      </c>
      <c r="K74" s="19">
        <v>356633.029147667</v>
      </c>
      <c r="L74" s="19">
        <v>333225.81</v>
      </c>
      <c r="M74" s="19">
        <v>332053.914081244</v>
      </c>
      <c r="N74" s="11">
        <f t="shared" si="1"/>
        <v>0.9343660927771918</v>
      </c>
      <c r="O74" s="11"/>
      <c r="P74" s="7" t="s">
        <v>0</v>
      </c>
      <c r="Q74" s="7" t="s">
        <v>0</v>
      </c>
      <c r="R74" s="19">
        <v>348653.669887682</v>
      </c>
      <c r="S74" s="19">
        <v>338379.29</v>
      </c>
      <c r="T74" s="19">
        <v>325770.167265382</v>
      </c>
      <c r="U74" s="11">
        <f t="shared" si="2"/>
        <v>0.9705312727928781</v>
      </c>
      <c r="V74" s="11"/>
      <c r="W74" s="7" t="s">
        <v>0</v>
      </c>
      <c r="X74" s="7" t="s">
        <v>0</v>
      </c>
      <c r="Y74" s="19">
        <v>342890.799311026</v>
      </c>
      <c r="Z74" s="19">
        <v>347411.52</v>
      </c>
      <c r="AA74" s="19">
        <v>332786.243884298</v>
      </c>
      <c r="AB74" s="11">
        <f t="shared" si="3"/>
        <v>1.0131841411261473</v>
      </c>
      <c r="AC74" s="11"/>
      <c r="AD74" s="7" t="s">
        <v>0</v>
      </c>
      <c r="AE74" s="7" t="s">
        <v>0</v>
      </c>
      <c r="AF74" s="19">
        <v>327153.729659389</v>
      </c>
      <c r="AG74" s="19">
        <v>329924.47097546</v>
      </c>
      <c r="AH74" s="19">
        <v>331466.970601164</v>
      </c>
      <c r="AI74" s="11">
        <f t="shared" si="4"/>
        <v>1.0084692334669567</v>
      </c>
      <c r="AJ74" s="11"/>
      <c r="AK74" s="7" t="s">
        <v>0</v>
      </c>
      <c r="AL74" s="7" t="s">
        <v>0</v>
      </c>
      <c r="AM74" s="19">
        <v>310308.415666087</v>
      </c>
      <c r="AN74" s="19">
        <v>316622.622229384</v>
      </c>
      <c r="AO74" s="19">
        <v>312936.490085125</v>
      </c>
      <c r="AP74" s="11">
        <f t="shared" si="5"/>
        <v>1.0203481640990735</v>
      </c>
      <c r="AQ74" s="11"/>
      <c r="AR74" s="7" t="s">
        <v>0</v>
      </c>
      <c r="AS74" s="7" t="s">
        <v>0</v>
      </c>
      <c r="AT74" s="19">
        <v>313411.499822748</v>
      </c>
      <c r="AU74" s="19">
        <v>324768.08598627</v>
      </c>
      <c r="AV74" s="19">
        <v>319788.848451678</v>
      </c>
      <c r="AW74" s="11">
        <f t="shared" si="6"/>
        <v>1.0362353843746792</v>
      </c>
      <c r="AX74" s="11"/>
      <c r="AY74" s="7" t="s">
        <v>0</v>
      </c>
      <c r="AZ74" s="7" t="s">
        <v>0</v>
      </c>
      <c r="BA74" s="19">
        <v>326710.431922723</v>
      </c>
      <c r="BB74" s="19">
        <v>319144.009731243</v>
      </c>
      <c r="BC74" s="19">
        <v>338548.910002661</v>
      </c>
      <c r="BD74" s="11">
        <f t="shared" si="7"/>
        <v>0.9768405858761507</v>
      </c>
      <c r="BE74" s="11"/>
      <c r="BF74" s="7" t="s">
        <v>0</v>
      </c>
      <c r="BG74" s="7" t="s">
        <v>0</v>
      </c>
      <c r="BH74" s="19">
        <v>317401.17945274</v>
      </c>
      <c r="BI74" s="19">
        <v>319829.511026671</v>
      </c>
      <c r="BJ74" s="19">
        <v>310050.354094396</v>
      </c>
      <c r="BK74" s="11">
        <f t="shared" si="8"/>
        <v>1.0076506696607677</v>
      </c>
      <c r="BL74" s="11"/>
      <c r="BM74" s="7" t="s">
        <v>0</v>
      </c>
      <c r="BN74" s="7" t="s">
        <v>0</v>
      </c>
      <c r="BO74" s="19">
        <v>310308.415666087</v>
      </c>
      <c r="BP74" s="19">
        <v>309381.822091861</v>
      </c>
      <c r="BQ74" s="19">
        <v>312682.482847304</v>
      </c>
      <c r="BR74" s="11">
        <f t="shared" si="9"/>
        <v>0.9970139592500672</v>
      </c>
      <c r="BT74" s="7" t="s">
        <v>0</v>
      </c>
      <c r="BU74" s="7" t="s">
        <v>0</v>
      </c>
      <c r="BV74" s="19">
        <v>304545.545089431</v>
      </c>
      <c r="BW74" s="19">
        <v>304545.545089431</v>
      </c>
      <c r="BX74" s="19">
        <v>303636.159681583</v>
      </c>
      <c r="BY74" s="11">
        <f t="shared" si="10"/>
        <v>1</v>
      </c>
      <c r="BZ74" s="11"/>
      <c r="CA74" s="7" t="s">
        <v>0</v>
      </c>
      <c r="CB74" s="7" t="s">
        <v>0</v>
      </c>
      <c r="CC74" s="19">
        <v>312081.60661275</v>
      </c>
      <c r="CD74" s="19">
        <v>329246.094976451</v>
      </c>
      <c r="CE74" s="19">
        <v>312081.60661275</v>
      </c>
      <c r="CF74" s="11">
        <f t="shared" si="11"/>
        <v>1.0549999999999993</v>
      </c>
      <c r="CG74" s="11"/>
      <c r="CH74" s="7" t="s">
        <v>0</v>
      </c>
      <c r="CI74" s="7" t="s">
        <v>0</v>
      </c>
      <c r="CJ74" s="19">
        <v>302994.0030111</v>
      </c>
      <c r="CK74" s="19">
        <v>342674.097645434</v>
      </c>
      <c r="CL74" s="19">
        <v>319658.673176711</v>
      </c>
      <c r="CM74" s="11">
        <f t="shared" si="12"/>
        <v>1.1309600000000013</v>
      </c>
      <c r="CN74" s="11"/>
      <c r="CO74" s="7" t="s">
        <v>0</v>
      </c>
      <c r="CP74" s="7" t="s">
        <v>0</v>
      </c>
      <c r="CQ74" s="19">
        <v>290138.368647791</v>
      </c>
      <c r="CR74" s="19">
        <v>323541.000954223</v>
      </c>
      <c r="CS74" s="19">
        <v>328134.889405906</v>
      </c>
      <c r="CT74" s="11">
        <f t="shared" si="13"/>
        <v>1.11512656</v>
      </c>
      <c r="CU74" s="11"/>
      <c r="CV74" s="7" t="s">
        <v>0</v>
      </c>
      <c r="CW74" s="7" t="s">
        <v>0</v>
      </c>
      <c r="CX74" s="19">
        <v>278390.978626146</v>
      </c>
      <c r="CY74" s="19">
        <v>306094.997889782</v>
      </c>
      <c r="CZ74" s="19">
        <v>310441.174330408</v>
      </c>
      <c r="DA74" s="11">
        <f t="shared" si="14"/>
        <v>1.09951478816</v>
      </c>
      <c r="DB74" s="11"/>
      <c r="DC74" s="7" t="s">
        <v>0</v>
      </c>
      <c r="DD74" s="7" t="s">
        <v>0</v>
      </c>
      <c r="DE74" s="19">
        <v>270189.970497829</v>
      </c>
      <c r="DF74" s="19">
        <v>295889.556702177</v>
      </c>
      <c r="DG74" s="19">
        <v>297077.868174876</v>
      </c>
      <c r="DH74" s="11">
        <f t="shared" si="15"/>
        <v>1.0951167290073576</v>
      </c>
      <c r="DI74" s="11"/>
      <c r="DJ74" s="7" t="s">
        <v>0</v>
      </c>
      <c r="DK74" s="7" t="s">
        <v>0</v>
      </c>
      <c r="DL74" s="19"/>
      <c r="DM74" s="19"/>
      <c r="DN74" s="19"/>
      <c r="DO74" s="11" t="e">
        <f t="shared" si="34"/>
        <v>#DIV/0!</v>
      </c>
    </row>
    <row r="75" spans="1:119" ht="12">
      <c r="A75" s="1" t="s">
        <v>80</v>
      </c>
      <c r="B75" s="7" t="s">
        <v>0</v>
      </c>
      <c r="C75" s="7" t="s">
        <v>0</v>
      </c>
      <c r="D75" s="19">
        <v>395669.748589478</v>
      </c>
      <c r="E75" s="19">
        <v>410943.205234807</v>
      </c>
      <c r="F75" s="19">
        <v>362152.542217508</v>
      </c>
      <c r="G75" s="11">
        <f t="shared" si="0"/>
        <v>1.0386015274096068</v>
      </c>
      <c r="H75" s="11"/>
      <c r="I75" s="7" t="s">
        <v>0</v>
      </c>
      <c r="J75" s="7" t="s">
        <v>0</v>
      </c>
      <c r="K75" s="19">
        <v>390908.240021186</v>
      </c>
      <c r="L75" s="19">
        <v>511675.99</v>
      </c>
      <c r="M75" s="19">
        <v>405997.895163004</v>
      </c>
      <c r="N75" s="11">
        <f t="shared" si="1"/>
        <v>1.308941428229471</v>
      </c>
      <c r="O75" s="11"/>
      <c r="P75" s="7" t="s">
        <v>0</v>
      </c>
      <c r="Q75" s="7" t="s">
        <v>0</v>
      </c>
      <c r="R75" s="19">
        <v>394740.673746884</v>
      </c>
      <c r="S75" s="19">
        <v>434559.95</v>
      </c>
      <c r="T75" s="19">
        <v>516692.42127451</v>
      </c>
      <c r="U75" s="11">
        <f t="shared" si="2"/>
        <v>1.1008745206698638</v>
      </c>
      <c r="V75" s="11"/>
      <c r="W75" s="7" t="s">
        <v>0</v>
      </c>
      <c r="X75" s="7" t="s">
        <v>0</v>
      </c>
      <c r="Y75" s="19">
        <v>421219.306760796</v>
      </c>
      <c r="Z75" s="19">
        <v>444925.83</v>
      </c>
      <c r="AA75" s="19">
        <v>463709.602427184</v>
      </c>
      <c r="AB75" s="11">
        <f t="shared" si="3"/>
        <v>1.0562807137723784</v>
      </c>
      <c r="AC75" s="11"/>
      <c r="AD75" s="7" t="s">
        <v>0</v>
      </c>
      <c r="AE75" s="7" t="s">
        <v>0</v>
      </c>
      <c r="AF75" s="19">
        <v>425516.277907791</v>
      </c>
      <c r="AG75" s="19">
        <v>434529.806364847</v>
      </c>
      <c r="AH75" s="19">
        <v>449464.637750207</v>
      </c>
      <c r="AI75" s="11">
        <f t="shared" si="4"/>
        <v>1.0211825702682265</v>
      </c>
      <c r="AJ75" s="11"/>
      <c r="AK75" s="7" t="s">
        <v>0</v>
      </c>
      <c r="AL75" s="7" t="s">
        <v>0</v>
      </c>
      <c r="AM75" s="19">
        <v>389979.165178592</v>
      </c>
      <c r="AN75" s="19">
        <v>380713.655137618</v>
      </c>
      <c r="AO75" s="19">
        <v>398239.926248132</v>
      </c>
      <c r="AP75" s="11">
        <f t="shared" si="5"/>
        <v>0.9762410126788931</v>
      </c>
      <c r="AQ75" s="11"/>
      <c r="AR75" s="7" t="s">
        <v>0</v>
      </c>
      <c r="AS75" s="7" t="s">
        <v>0</v>
      </c>
      <c r="AT75" s="19">
        <v>401360.332000362</v>
      </c>
      <c r="AU75" s="19">
        <v>426318.869981925</v>
      </c>
      <c r="AV75" s="19">
        <v>391824.41696117</v>
      </c>
      <c r="AW75" s="11">
        <f t="shared" si="6"/>
        <v>1.062184864800093</v>
      </c>
      <c r="AX75" s="11"/>
      <c r="AY75" s="7" t="s">
        <v>0</v>
      </c>
      <c r="AZ75" s="7" t="s">
        <v>0</v>
      </c>
      <c r="BA75" s="19">
        <v>412741.498822131</v>
      </c>
      <c r="BB75" s="19">
        <v>412123.795380007</v>
      </c>
      <c r="BC75" s="19">
        <v>438407.773123774</v>
      </c>
      <c r="BD75" s="11">
        <f t="shared" si="7"/>
        <v>0.9985034132892214</v>
      </c>
      <c r="BE75" s="11"/>
      <c r="BF75" s="7" t="s">
        <v>0</v>
      </c>
      <c r="BG75" s="7" t="s">
        <v>0</v>
      </c>
      <c r="BH75" s="19">
        <v>422264.515958714</v>
      </c>
      <c r="BI75" s="19">
        <v>452838.596388705</v>
      </c>
      <c r="BJ75" s="19">
        <v>421632.560495697</v>
      </c>
      <c r="BK75" s="11">
        <f t="shared" si="8"/>
        <v>1.0724050429872738</v>
      </c>
      <c r="BL75" s="11"/>
      <c r="BM75" s="7" t="s">
        <v>0</v>
      </c>
      <c r="BN75" s="7" t="s">
        <v>0</v>
      </c>
      <c r="BO75" s="19">
        <v>432252.070516594</v>
      </c>
      <c r="BP75" s="19">
        <v>435717.697637229</v>
      </c>
      <c r="BQ75" s="19">
        <v>463549.300263686</v>
      </c>
      <c r="BR75" s="11">
        <f t="shared" si="9"/>
        <v>1.0080176067554592</v>
      </c>
      <c r="BT75" s="7" t="s">
        <v>0</v>
      </c>
      <c r="BU75" s="7" t="s">
        <v>0</v>
      </c>
      <c r="BV75" s="19">
        <v>427258.293237654</v>
      </c>
      <c r="BW75" s="19">
        <v>427258.293237654</v>
      </c>
      <c r="BX75" s="19">
        <v>430683.882215843</v>
      </c>
      <c r="BY75" s="11">
        <f t="shared" si="10"/>
        <v>1</v>
      </c>
      <c r="BZ75" s="11"/>
      <c r="CA75" s="7" t="s">
        <v>0</v>
      </c>
      <c r="CB75" s="7" t="s">
        <v>0</v>
      </c>
      <c r="CC75" s="19">
        <v>429116.442922841</v>
      </c>
      <c r="CD75" s="19">
        <v>487905.39560327</v>
      </c>
      <c r="CE75" s="19">
        <v>429116.442922841</v>
      </c>
      <c r="CF75" s="11">
        <f t="shared" si="11"/>
        <v>1.1369999999999993</v>
      </c>
      <c r="CG75" s="11"/>
      <c r="CH75" s="7" t="s">
        <v>0</v>
      </c>
      <c r="CI75" s="7" t="s">
        <v>0</v>
      </c>
      <c r="CJ75" s="19">
        <v>421335.441116121</v>
      </c>
      <c r="CK75" s="19">
        <v>519299.301859148</v>
      </c>
      <c r="CL75" s="19">
        <v>479058.396549029</v>
      </c>
      <c r="CM75" s="11">
        <f t="shared" si="12"/>
        <v>1.232508</v>
      </c>
      <c r="CN75" s="11"/>
      <c r="CO75" s="7" t="s">
        <v>0</v>
      </c>
      <c r="CP75" s="7" t="s">
        <v>0</v>
      </c>
      <c r="CQ75" s="19">
        <v>432368.204871918</v>
      </c>
      <c r="CR75" s="19">
        <v>539824.935979131</v>
      </c>
      <c r="CS75" s="19">
        <v>532897.271450278</v>
      </c>
      <c r="CT75" s="11">
        <f t="shared" si="13"/>
        <v>1.2485306039999988</v>
      </c>
      <c r="CU75" s="11"/>
      <c r="CV75" s="7" t="s">
        <v>0</v>
      </c>
      <c r="CW75" s="7" t="s">
        <v>0</v>
      </c>
      <c r="CX75" s="19">
        <v>424587.203065198</v>
      </c>
      <c r="CY75" s="19">
        <v>521098.24510307</v>
      </c>
      <c r="CZ75" s="19">
        <v>530110.117093662</v>
      </c>
      <c r="DA75" s="11">
        <f t="shared" si="14"/>
        <v>1.227305583732</v>
      </c>
      <c r="DB75" s="11"/>
      <c r="DC75" s="7" t="s">
        <v>0</v>
      </c>
      <c r="DD75" s="7" t="s">
        <v>0</v>
      </c>
      <c r="DE75" s="19">
        <v>436003.331967007</v>
      </c>
      <c r="DF75" s="19">
        <v>491497.913955182</v>
      </c>
      <c r="DG75" s="19">
        <v>535109.323848865</v>
      </c>
      <c r="DH75" s="11">
        <f t="shared" si="15"/>
        <v>1.127280178657842</v>
      </c>
      <c r="DI75" s="11"/>
      <c r="DJ75" s="7" t="s">
        <v>0</v>
      </c>
      <c r="DK75" s="7" t="s">
        <v>0</v>
      </c>
      <c r="DL75" s="19"/>
      <c r="DM75" s="19"/>
      <c r="DN75" s="19"/>
      <c r="DO75" s="11" t="e">
        <f t="shared" si="34"/>
        <v>#DIV/0!</v>
      </c>
    </row>
    <row r="76" spans="1:119" ht="12">
      <c r="A76" s="1" t="s">
        <v>81</v>
      </c>
      <c r="B76" s="7" t="s">
        <v>0</v>
      </c>
      <c r="C76" s="7" t="s">
        <v>0</v>
      </c>
      <c r="D76" s="19">
        <v>2549.05413405679</v>
      </c>
      <c r="E76" s="19">
        <v>3055.87547191249</v>
      </c>
      <c r="F76" s="19">
        <v>3503.12714652399</v>
      </c>
      <c r="G76" s="11">
        <f t="shared" si="0"/>
        <v>1.1988272163718623</v>
      </c>
      <c r="H76" s="11"/>
      <c r="I76" s="7" t="s">
        <v>0</v>
      </c>
      <c r="J76" s="7" t="s">
        <v>0</v>
      </c>
      <c r="K76" s="19">
        <v>2265.82589693937</v>
      </c>
      <c r="L76" s="19">
        <v>2774.95</v>
      </c>
      <c r="M76" s="19">
        <v>2716.3337528111</v>
      </c>
      <c r="N76" s="11">
        <f t="shared" si="1"/>
        <v>1.2246969212190326</v>
      </c>
      <c r="O76" s="11"/>
      <c r="P76" s="7" t="s">
        <v>0</v>
      </c>
      <c r="Q76" s="7" t="s">
        <v>0</v>
      </c>
      <c r="R76" s="19">
        <v>1982.59765982195</v>
      </c>
      <c r="S76" s="19">
        <v>2201.66</v>
      </c>
      <c r="T76" s="19">
        <v>2428.08125</v>
      </c>
      <c r="U76" s="11">
        <f t="shared" si="2"/>
        <v>1.1104925848634983</v>
      </c>
      <c r="V76" s="11"/>
      <c r="W76" s="7" t="s">
        <v>0</v>
      </c>
      <c r="X76" s="7" t="s">
        <v>0</v>
      </c>
      <c r="Y76" s="19">
        <v>1982.59765982195</v>
      </c>
      <c r="Z76" s="19">
        <v>3338.9</v>
      </c>
      <c r="AA76" s="19">
        <v>2201.66</v>
      </c>
      <c r="AB76" s="11">
        <f t="shared" si="3"/>
        <v>1.6841036725019916</v>
      </c>
      <c r="AC76" s="11"/>
      <c r="AD76" s="7" t="s">
        <v>0</v>
      </c>
      <c r="AE76" s="7" t="s">
        <v>0</v>
      </c>
      <c r="AF76" s="19">
        <v>1982.59765982195</v>
      </c>
      <c r="AG76" s="19">
        <v>2680.56743868202</v>
      </c>
      <c r="AH76" s="19">
        <v>3338.90000000001</v>
      </c>
      <c r="AI76" s="11">
        <f t="shared" si="4"/>
        <v>1.3520481200016914</v>
      </c>
      <c r="AJ76" s="11"/>
      <c r="AK76" s="7" t="s">
        <v>0</v>
      </c>
      <c r="AL76" s="7" t="s">
        <v>0</v>
      </c>
      <c r="AM76" s="19">
        <v>1982.59765982195</v>
      </c>
      <c r="AN76" s="19">
        <v>2324.10601244568</v>
      </c>
      <c r="AO76" s="19">
        <v>2680.56743868202</v>
      </c>
      <c r="AP76" s="11">
        <f t="shared" si="5"/>
        <v>1.1722529787785585</v>
      </c>
      <c r="AQ76" s="11"/>
      <c r="AR76" s="7" t="s">
        <v>0</v>
      </c>
      <c r="AS76" s="7" t="s">
        <v>0</v>
      </c>
      <c r="AT76" s="19">
        <v>1982.59765982195</v>
      </c>
      <c r="AU76" s="19">
        <v>2153.48243192879</v>
      </c>
      <c r="AV76" s="19">
        <v>2324.10601244568</v>
      </c>
      <c r="AW76" s="11">
        <f t="shared" si="6"/>
        <v>1.0861923604420005</v>
      </c>
      <c r="AX76" s="11"/>
      <c r="AY76" s="7" t="s">
        <v>0</v>
      </c>
      <c r="AZ76" s="7" t="s">
        <v>0</v>
      </c>
      <c r="BA76" s="19">
        <v>1982.59765982195</v>
      </c>
      <c r="BB76" s="19">
        <v>2167.10512379434</v>
      </c>
      <c r="BC76" s="19">
        <v>2153.48243192879</v>
      </c>
      <c r="BD76" s="11">
        <f t="shared" si="7"/>
        <v>1.0930634932702181</v>
      </c>
      <c r="BE76" s="11"/>
      <c r="BF76" s="7" t="s">
        <v>0</v>
      </c>
      <c r="BG76" s="7" t="s">
        <v>0</v>
      </c>
      <c r="BH76" s="19">
        <v>1982.59765982195</v>
      </c>
      <c r="BI76" s="19">
        <v>2023.32529643955</v>
      </c>
      <c r="BJ76" s="19">
        <v>2167.10512379434</v>
      </c>
      <c r="BK76" s="11">
        <f t="shared" si="8"/>
        <v>1.0205425626403986</v>
      </c>
      <c r="BL76" s="11"/>
      <c r="BM76" s="7" t="s">
        <v>0</v>
      </c>
      <c r="BN76" s="7" t="s">
        <v>0</v>
      </c>
      <c r="BO76" s="19">
        <v>1982.59765982195</v>
      </c>
      <c r="BP76" s="19">
        <v>2023.0661545347</v>
      </c>
      <c r="BQ76" s="19">
        <v>2023.32529643955</v>
      </c>
      <c r="BR76" s="11">
        <f t="shared" si="9"/>
        <v>1.0204118543731078</v>
      </c>
      <c r="BT76" s="7" t="s">
        <v>0</v>
      </c>
      <c r="BU76" s="7" t="s">
        <v>0</v>
      </c>
      <c r="BV76" s="19">
        <v>1982.59765982195</v>
      </c>
      <c r="BW76" s="19">
        <v>1982.59765982195</v>
      </c>
      <c r="BX76" s="19">
        <v>2023.0661545347</v>
      </c>
      <c r="BY76" s="11">
        <f t="shared" si="10"/>
        <v>1</v>
      </c>
      <c r="BZ76" s="11"/>
      <c r="CA76" s="7" t="s">
        <v>0</v>
      </c>
      <c r="CB76" s="7" t="s">
        <v>0</v>
      </c>
      <c r="CC76" s="19">
        <v>1699.36942270453</v>
      </c>
      <c r="CD76" s="19">
        <v>1712.96437808617</v>
      </c>
      <c r="CE76" s="19">
        <v>1699.36942270453</v>
      </c>
      <c r="CF76" s="11">
        <f t="shared" si="11"/>
        <v>1.0080000000000022</v>
      </c>
      <c r="CG76" s="11"/>
      <c r="CH76" s="7" t="s">
        <v>0</v>
      </c>
      <c r="CI76" s="7" t="s">
        <v>0</v>
      </c>
      <c r="CJ76" s="19">
        <v>1699.36942270453</v>
      </c>
      <c r="CK76" s="19">
        <v>1719.81623559851</v>
      </c>
      <c r="CL76" s="19">
        <v>1712.96437808617</v>
      </c>
      <c r="CM76" s="11">
        <f t="shared" si="12"/>
        <v>1.0120319999999994</v>
      </c>
      <c r="CN76" s="11"/>
      <c r="CO76" s="7" t="s">
        <v>0</v>
      </c>
      <c r="CP76" s="7" t="s">
        <v>0</v>
      </c>
      <c r="CQ76" s="19">
        <v>1699.36942270453</v>
      </c>
      <c r="CR76" s="19">
        <v>1709.49733818492</v>
      </c>
      <c r="CS76" s="19">
        <v>1719.81623559851</v>
      </c>
      <c r="CT76" s="11">
        <f t="shared" si="13"/>
        <v>1.005959808</v>
      </c>
      <c r="CU76" s="11"/>
      <c r="CV76" s="7" t="s">
        <v>0</v>
      </c>
      <c r="CW76" s="7" t="s">
        <v>0</v>
      </c>
      <c r="CX76" s="19">
        <v>1699.36942270453</v>
      </c>
      <c r="CY76" s="19">
        <v>1666.7599047303</v>
      </c>
      <c r="CZ76" s="19">
        <v>1709.49733818492</v>
      </c>
      <c r="DA76" s="11">
        <f t="shared" si="14"/>
        <v>0.9808108128000018</v>
      </c>
      <c r="DB76" s="11"/>
      <c r="DC76" s="7" t="s">
        <v>0</v>
      </c>
      <c r="DD76" s="7" t="s">
        <v>0</v>
      </c>
      <c r="DE76" s="19">
        <v>1699.36942270453</v>
      </c>
      <c r="DF76" s="19">
        <v>1570.08783025594</v>
      </c>
      <c r="DG76" s="19">
        <v>1666.7599047303</v>
      </c>
      <c r="DH76" s="11">
        <f t="shared" si="15"/>
        <v>0.9239237856576001</v>
      </c>
      <c r="DI76" s="11"/>
      <c r="DJ76" s="7" t="s">
        <v>0</v>
      </c>
      <c r="DK76" s="7" t="s">
        <v>0</v>
      </c>
      <c r="DL76" s="19"/>
      <c r="DM76" s="19"/>
      <c r="DN76" s="19"/>
      <c r="DO76" s="11" t="e">
        <f t="shared" si="34"/>
        <v>#DIV/0!</v>
      </c>
    </row>
    <row r="77" spans="1:119" ht="12">
      <c r="A77" s="1" t="s">
        <v>82</v>
      </c>
      <c r="B77" s="7" t="s">
        <v>0</v>
      </c>
      <c r="C77" s="7" t="s">
        <v>0</v>
      </c>
      <c r="D77" s="19">
        <v>356995.355252214</v>
      </c>
      <c r="E77" s="19">
        <v>380370.506179407</v>
      </c>
      <c r="F77" s="19">
        <v>330269.208777984</v>
      </c>
      <c r="G77" s="11">
        <f t="shared" si="0"/>
        <v>1.065477465135866</v>
      </c>
      <c r="H77" s="11"/>
      <c r="I77" s="7" t="s">
        <v>0</v>
      </c>
      <c r="J77" s="7" t="s">
        <v>0</v>
      </c>
      <c r="K77" s="19">
        <v>376151.20358282</v>
      </c>
      <c r="L77" s="19">
        <v>403084.65</v>
      </c>
      <c r="M77" s="19">
        <v>400780.630901229</v>
      </c>
      <c r="N77" s="11">
        <f t="shared" si="1"/>
        <v>1.0716027123152614</v>
      </c>
      <c r="O77" s="11"/>
      <c r="P77" s="7" t="s">
        <v>0</v>
      </c>
      <c r="Q77" s="7" t="s">
        <v>0</v>
      </c>
      <c r="R77" s="19">
        <v>385930.063220123</v>
      </c>
      <c r="S77" s="19">
        <v>375911.12</v>
      </c>
      <c r="T77" s="19">
        <v>413563.702510684</v>
      </c>
      <c r="U77" s="11">
        <f t="shared" si="2"/>
        <v>0.9740394849353612</v>
      </c>
      <c r="V77" s="11"/>
      <c r="W77" s="7" t="s">
        <v>0</v>
      </c>
      <c r="X77" s="7" t="s">
        <v>0</v>
      </c>
      <c r="Y77" s="19">
        <v>360880.107710868</v>
      </c>
      <c r="Z77" s="19">
        <v>373956.47</v>
      </c>
      <c r="AA77" s="19">
        <v>351511.474238112</v>
      </c>
      <c r="AB77" s="11">
        <f t="shared" si="3"/>
        <v>1.036234644165005</v>
      </c>
      <c r="AC77" s="11"/>
      <c r="AD77" s="7" t="s">
        <v>0</v>
      </c>
      <c r="AE77" s="7" t="s">
        <v>0</v>
      </c>
      <c r="AF77" s="19">
        <v>371864.580180167</v>
      </c>
      <c r="AG77" s="19">
        <v>388537.736602647</v>
      </c>
      <c r="AH77" s="19">
        <v>385338.960920564</v>
      </c>
      <c r="AI77" s="11">
        <f t="shared" si="4"/>
        <v>1.0448366349233957</v>
      </c>
      <c r="AJ77" s="11"/>
      <c r="AK77" s="7" t="s">
        <v>0</v>
      </c>
      <c r="AL77" s="7" t="s">
        <v>0</v>
      </c>
      <c r="AM77" s="19">
        <v>382715.095668133</v>
      </c>
      <c r="AN77" s="19">
        <v>361480.067320802</v>
      </c>
      <c r="AO77" s="19">
        <v>399874.752692277</v>
      </c>
      <c r="AP77" s="11">
        <f t="shared" si="5"/>
        <v>0.9445147876640207</v>
      </c>
      <c r="AQ77" s="11"/>
      <c r="AR77" s="7" t="s">
        <v>0</v>
      </c>
      <c r="AS77" s="7" t="s">
        <v>0</v>
      </c>
      <c r="AT77" s="19">
        <v>346010.882782915</v>
      </c>
      <c r="AU77" s="19">
        <v>341215.439120259</v>
      </c>
      <c r="AV77" s="19">
        <v>326812.395481145</v>
      </c>
      <c r="AW77" s="11">
        <f t="shared" si="6"/>
        <v>0.9861407721511909</v>
      </c>
      <c r="AX77" s="11"/>
      <c r="AY77" s="7" t="s">
        <v>0</v>
      </c>
      <c r="AZ77" s="7" t="s">
        <v>0</v>
      </c>
      <c r="BA77" s="19">
        <v>389278.987753446</v>
      </c>
      <c r="BB77" s="19">
        <v>461393.980121358</v>
      </c>
      <c r="BC77" s="19">
        <v>383883.881565418</v>
      </c>
      <c r="BD77" s="11">
        <f t="shared" si="7"/>
        <v>1.1852527226914873</v>
      </c>
      <c r="BE77" s="11"/>
      <c r="BF77" s="7" t="s">
        <v>0</v>
      </c>
      <c r="BG77" s="7" t="s">
        <v>0</v>
      </c>
      <c r="BH77" s="19">
        <v>419687.222516017</v>
      </c>
      <c r="BI77" s="19">
        <v>477059.476830851</v>
      </c>
      <c r="BJ77" s="19">
        <v>497435.423165937</v>
      </c>
      <c r="BK77" s="11">
        <f t="shared" si="8"/>
        <v>1.1367024089294129</v>
      </c>
      <c r="BL77" s="11"/>
      <c r="BM77" s="7" t="s">
        <v>0</v>
      </c>
      <c r="BN77" s="7" t="s">
        <v>0</v>
      </c>
      <c r="BO77" s="19">
        <v>430135.867059984</v>
      </c>
      <c r="BP77" s="19">
        <v>443338.956611652</v>
      </c>
      <c r="BQ77" s="19">
        <v>488936.476254025</v>
      </c>
      <c r="BR77" s="11">
        <f t="shared" si="9"/>
        <v>1.0306951606754216</v>
      </c>
      <c r="BT77" s="7" t="s">
        <v>0</v>
      </c>
      <c r="BU77" s="7" t="s">
        <v>0</v>
      </c>
      <c r="BV77" s="19">
        <v>449023.801427925</v>
      </c>
      <c r="BW77" s="19">
        <v>449023.801427925</v>
      </c>
      <c r="BX77" s="19">
        <v>462806.659159843</v>
      </c>
      <c r="BY77" s="11">
        <f t="shared" si="10"/>
        <v>1</v>
      </c>
      <c r="BZ77" s="11"/>
      <c r="CA77" s="7" t="s">
        <v>0</v>
      </c>
      <c r="CB77" s="7" t="s">
        <v>0</v>
      </c>
      <c r="CC77" s="19">
        <v>464562.811262543</v>
      </c>
      <c r="CD77" s="19">
        <v>537499.172630762</v>
      </c>
      <c r="CE77" s="19">
        <v>464562.811262543</v>
      </c>
      <c r="CF77" s="11">
        <f t="shared" si="11"/>
        <v>1.1569999999999994</v>
      </c>
      <c r="CG77" s="11"/>
      <c r="CH77" s="7" t="s">
        <v>0</v>
      </c>
      <c r="CI77" s="7" t="s">
        <v>0</v>
      </c>
      <c r="CJ77" s="19">
        <v>484656.35846248</v>
      </c>
      <c r="CK77" s="19">
        <v>587102.53485792</v>
      </c>
      <c r="CL77" s="19">
        <v>560747.406741089</v>
      </c>
      <c r="CM77" s="11">
        <f t="shared" si="12"/>
        <v>1.2113789999999989</v>
      </c>
      <c r="CN77" s="11"/>
      <c r="CO77" s="7" t="s">
        <v>0</v>
      </c>
      <c r="CP77" s="7" t="s">
        <v>0</v>
      </c>
      <c r="CQ77" s="19">
        <v>477958.509395834</v>
      </c>
      <c r="CR77" s="19">
        <v>613728.235222621</v>
      </c>
      <c r="CS77" s="19">
        <v>578988.901153416</v>
      </c>
      <c r="CT77" s="11">
        <f t="shared" si="13"/>
        <v>1.28406174</v>
      </c>
      <c r="CU77" s="11"/>
      <c r="CV77" s="7" t="s">
        <v>0</v>
      </c>
      <c r="CW77" s="7" t="s">
        <v>0</v>
      </c>
      <c r="CX77" s="19">
        <v>484254.487518481</v>
      </c>
      <c r="CY77" s="19">
        <v>592587.464833037</v>
      </c>
      <c r="CZ77" s="19">
        <v>621812.659845789</v>
      </c>
      <c r="DA77" s="11">
        <f t="shared" si="14"/>
        <v>1.2237108382200002</v>
      </c>
      <c r="DB77" s="11"/>
      <c r="DC77" s="7" t="s">
        <v>0</v>
      </c>
      <c r="DD77" s="7" t="s">
        <v>0</v>
      </c>
      <c r="DE77" s="19">
        <v>504080.120755752</v>
      </c>
      <c r="DF77" s="19">
        <v>597109.161272858</v>
      </c>
      <c r="DG77" s="19">
        <v>616848.30710006</v>
      </c>
      <c r="DH77" s="11">
        <f t="shared" si="15"/>
        <v>1.1845520913969596</v>
      </c>
      <c r="DI77" s="11"/>
      <c r="DJ77" s="7" t="s">
        <v>0</v>
      </c>
      <c r="DK77" s="7" t="s">
        <v>0</v>
      </c>
      <c r="DL77" s="19"/>
      <c r="DM77" s="19"/>
      <c r="DN77" s="19"/>
      <c r="DO77" s="11" t="e">
        <f t="shared" si="34"/>
        <v>#DIV/0!</v>
      </c>
    </row>
    <row r="78" spans="1:119" ht="12">
      <c r="A78" s="15" t="s">
        <v>83</v>
      </c>
      <c r="B78" s="12" t="s">
        <v>0</v>
      </c>
      <c r="C78" s="12" t="s">
        <v>0</v>
      </c>
      <c r="D78" s="19">
        <v>615161.80173379</v>
      </c>
      <c r="E78" s="19">
        <v>612120.210507832</v>
      </c>
      <c r="F78" s="19">
        <v>602454.75754208</v>
      </c>
      <c r="G78" s="11">
        <f t="shared" si="0"/>
        <v>0.9950556240368218</v>
      </c>
      <c r="H78" s="11"/>
      <c r="I78" s="12" t="s">
        <v>0</v>
      </c>
      <c r="J78" s="12" t="s">
        <v>0</v>
      </c>
      <c r="K78" s="19">
        <v>621796.269824308</v>
      </c>
      <c r="L78" s="19">
        <v>632323.51</v>
      </c>
      <c r="M78" s="19">
        <v>618721.875293795</v>
      </c>
      <c r="N78" s="11">
        <f t="shared" si="1"/>
        <v>1.0169303688146385</v>
      </c>
      <c r="O78" s="11"/>
      <c r="P78" s="12" t="s">
        <v>0</v>
      </c>
      <c r="Q78" s="12" t="s">
        <v>0</v>
      </c>
      <c r="R78" s="19">
        <v>623672.04097883</v>
      </c>
      <c r="S78" s="19">
        <v>644936.69</v>
      </c>
      <c r="T78" s="19">
        <v>634231.03865198</v>
      </c>
      <c r="U78" s="11">
        <f t="shared" si="2"/>
        <v>1.0340958831308134</v>
      </c>
      <c r="V78" s="11"/>
      <c r="W78" s="12" t="s">
        <v>0</v>
      </c>
      <c r="X78" s="12" t="s">
        <v>0</v>
      </c>
      <c r="Y78" s="19">
        <v>625723.608639737</v>
      </c>
      <c r="Z78" s="19">
        <v>651479.83</v>
      </c>
      <c r="AA78" s="19">
        <v>647058.207672108</v>
      </c>
      <c r="AB78" s="11">
        <f t="shared" si="3"/>
        <v>1.041162297545804</v>
      </c>
      <c r="AC78" s="11"/>
      <c r="AD78" s="12" t="s">
        <v>0</v>
      </c>
      <c r="AE78" s="12" t="s">
        <v>0</v>
      </c>
      <c r="AF78" s="19">
        <v>636847.427264209</v>
      </c>
      <c r="AG78" s="19">
        <v>659213.579396223</v>
      </c>
      <c r="AH78" s="19">
        <v>663061.530556538</v>
      </c>
      <c r="AI78" s="11">
        <f t="shared" si="4"/>
        <v>1.035120110680348</v>
      </c>
      <c r="AJ78" s="11"/>
      <c r="AK78" s="12" t="s">
        <v>0</v>
      </c>
      <c r="AL78" s="12" t="s">
        <v>0</v>
      </c>
      <c r="AM78" s="19">
        <v>644794.570951723</v>
      </c>
      <c r="AN78" s="19">
        <v>684243.742636402</v>
      </c>
      <c r="AO78" s="19">
        <v>667439.827649635</v>
      </c>
      <c r="AP78" s="11">
        <f t="shared" si="5"/>
        <v>1.0611809923065134</v>
      </c>
      <c r="AQ78" s="11"/>
      <c r="AR78" s="12" t="s">
        <v>0</v>
      </c>
      <c r="AS78" s="12" t="s">
        <v>0</v>
      </c>
      <c r="AT78" s="19">
        <v>653850.29300123</v>
      </c>
      <c r="AU78" s="19">
        <v>666986.589821322</v>
      </c>
      <c r="AV78" s="19">
        <v>693853.502746949</v>
      </c>
      <c r="AW78" s="11">
        <f t="shared" si="6"/>
        <v>1.0200906797178224</v>
      </c>
      <c r="AX78" s="11"/>
      <c r="AY78" s="12" t="s">
        <v>0</v>
      </c>
      <c r="AZ78" s="12" t="s">
        <v>0</v>
      </c>
      <c r="BA78" s="19">
        <v>658979.305167916</v>
      </c>
      <c r="BB78" s="19">
        <v>666042.867627376</v>
      </c>
      <c r="BC78" s="19">
        <v>672218.647328718</v>
      </c>
      <c r="BD78" s="11">
        <f t="shared" si="7"/>
        <v>1.0107189442886375</v>
      </c>
      <c r="BE78" s="11"/>
      <c r="BF78" s="12" t="s">
        <v>0</v>
      </c>
      <c r="BG78" s="12" t="s">
        <v>0</v>
      </c>
      <c r="BH78" s="19">
        <v>670784.981619793</v>
      </c>
      <c r="BI78" s="19">
        <v>758660.983977561</v>
      </c>
      <c r="BJ78" s="19">
        <v>677975.088467431</v>
      </c>
      <c r="BK78" s="11">
        <f t="shared" si="8"/>
        <v>1.1310047254569824</v>
      </c>
      <c r="BL78" s="11"/>
      <c r="BM78" s="12" t="s">
        <v>0</v>
      </c>
      <c r="BN78" s="12" t="s">
        <v>0</v>
      </c>
      <c r="BO78" s="19">
        <v>674174.703183995</v>
      </c>
      <c r="BP78" s="19">
        <v>662629.552535394</v>
      </c>
      <c r="BQ78" s="19">
        <v>762494.775084656</v>
      </c>
      <c r="BR78" s="11">
        <f t="shared" si="9"/>
        <v>0.982875135192591</v>
      </c>
      <c r="BT78" s="12" t="s">
        <v>0</v>
      </c>
      <c r="BU78" s="12" t="s">
        <v>0</v>
      </c>
      <c r="BV78" s="19">
        <v>672507.085844998</v>
      </c>
      <c r="BW78" s="19">
        <v>672507.085844998</v>
      </c>
      <c r="BX78" s="19">
        <v>660990.492917878</v>
      </c>
      <c r="BY78" s="11">
        <f t="shared" si="10"/>
        <v>1</v>
      </c>
      <c r="BZ78" s="11"/>
      <c r="CA78" s="12" t="s">
        <v>0</v>
      </c>
      <c r="CB78" s="12" t="s">
        <v>0</v>
      </c>
      <c r="CC78" s="19">
        <v>669223.83585183</v>
      </c>
      <c r="CD78" s="19">
        <v>759828.441527679</v>
      </c>
      <c r="CE78" s="19">
        <v>669223.83585183</v>
      </c>
      <c r="CF78" s="11">
        <f t="shared" si="11"/>
        <v>1.1353875950346595</v>
      </c>
      <c r="CG78" s="11"/>
      <c r="CH78" s="12" t="s">
        <v>0</v>
      </c>
      <c r="CI78" s="12" t="s">
        <v>0</v>
      </c>
      <c r="CJ78" s="19">
        <v>675594.293603937</v>
      </c>
      <c r="CK78" s="19">
        <v>783946.988061264</v>
      </c>
      <c r="CL78" s="19">
        <v>767061.380234113</v>
      </c>
      <c r="CM78" s="11">
        <f t="shared" si="12"/>
        <v>1.16038130499789</v>
      </c>
      <c r="CN78" s="11"/>
      <c r="CO78" s="12" t="s">
        <v>0</v>
      </c>
      <c r="CP78" s="12" t="s">
        <v>0</v>
      </c>
      <c r="CQ78" s="19">
        <v>665452.155334474</v>
      </c>
      <c r="CR78" s="19">
        <v>797796.888514558</v>
      </c>
      <c r="CS78" s="19">
        <v>772178.240420676</v>
      </c>
      <c r="CT78" s="11">
        <f t="shared" si="13"/>
        <v>1.1988794117190347</v>
      </c>
      <c r="CU78" s="11"/>
      <c r="CV78" s="12" t="s">
        <v>0</v>
      </c>
      <c r="CW78" s="12" t="s">
        <v>0</v>
      </c>
      <c r="CX78" s="19">
        <v>671232.66844732</v>
      </c>
      <c r="CY78" s="19">
        <v>796207.693490842</v>
      </c>
      <c r="CZ78" s="19">
        <v>804727.026674721</v>
      </c>
      <c r="DA78" s="11">
        <f t="shared" si="14"/>
        <v>1.1861873399764815</v>
      </c>
      <c r="DB78" s="11"/>
      <c r="DC78" s="12" t="s">
        <v>0</v>
      </c>
      <c r="DD78" s="12" t="s">
        <v>0</v>
      </c>
      <c r="DE78" s="19">
        <v>673281.767866053</v>
      </c>
      <c r="DF78" s="19">
        <v>726691.111057403</v>
      </c>
      <c r="DG78" s="19">
        <v>798638.309279696</v>
      </c>
      <c r="DH78" s="11">
        <f t="shared" si="15"/>
        <v>1.0793268817610038</v>
      </c>
      <c r="DI78" s="11"/>
      <c r="DJ78" s="12" t="s">
        <v>0</v>
      </c>
      <c r="DK78" s="12" t="s">
        <v>0</v>
      </c>
      <c r="DL78" s="19"/>
      <c r="DM78" s="19"/>
      <c r="DN78" s="19"/>
      <c r="DO78" s="11" t="e">
        <f t="shared" si="34"/>
        <v>#DIV/0!</v>
      </c>
    </row>
    <row r="79" spans="1:119" ht="12">
      <c r="A79" s="1" t="s">
        <v>85</v>
      </c>
      <c r="B79" s="7" t="s">
        <v>0</v>
      </c>
      <c r="C79" s="7" t="s">
        <v>0</v>
      </c>
      <c r="D79" s="19">
        <v>611438.676335507</v>
      </c>
      <c r="E79" s="19">
        <v>609454.259994732</v>
      </c>
      <c r="F79" s="19">
        <v>599808.514554743</v>
      </c>
      <c r="G79" s="11">
        <f t="shared" si="0"/>
        <v>0.9967545128929887</v>
      </c>
      <c r="H79" s="11"/>
      <c r="I79" s="7" t="s">
        <v>0</v>
      </c>
      <c r="J79" s="7" t="s">
        <v>0</v>
      </c>
      <c r="K79" s="19">
        <v>616195.814879024</v>
      </c>
      <c r="L79" s="19">
        <v>627478.88</v>
      </c>
      <c r="M79" s="19">
        <v>614195.95930644</v>
      </c>
      <c r="N79" s="11">
        <f t="shared" si="1"/>
        <v>1.0183108434827508</v>
      </c>
      <c r="O79" s="11"/>
      <c r="P79" s="7" t="s">
        <v>0</v>
      </c>
      <c r="Q79" s="7" t="s">
        <v>0</v>
      </c>
      <c r="R79" s="19">
        <v>618720.757644429</v>
      </c>
      <c r="S79" s="19">
        <v>640546.8</v>
      </c>
      <c r="T79" s="19">
        <v>630050.056597185</v>
      </c>
      <c r="U79" s="11">
        <f t="shared" si="2"/>
        <v>1.0352760790484328</v>
      </c>
      <c r="V79" s="11"/>
      <c r="W79" s="7" t="s">
        <v>0</v>
      </c>
      <c r="X79" s="7" t="s">
        <v>0</v>
      </c>
      <c r="Y79" s="19">
        <v>620769.986555482</v>
      </c>
      <c r="Z79" s="19">
        <v>646805.63</v>
      </c>
      <c r="AA79" s="19">
        <v>642668.317672108</v>
      </c>
      <c r="AB79" s="11">
        <f t="shared" si="3"/>
        <v>1.0419408863321247</v>
      </c>
      <c r="AC79" s="11"/>
      <c r="AD79" s="7" t="s">
        <v>0</v>
      </c>
      <c r="AE79" s="7" t="s">
        <v>0</v>
      </c>
      <c r="AF79" s="19">
        <v>632882.393154743</v>
      </c>
      <c r="AG79" s="19">
        <v>655517.369692989</v>
      </c>
      <c r="AH79" s="19">
        <v>659426.041667649</v>
      </c>
      <c r="AI79" s="11">
        <f t="shared" si="4"/>
        <v>1.0357649016358583</v>
      </c>
      <c r="AJ79" s="11"/>
      <c r="AK79" s="7" t="s">
        <v>0</v>
      </c>
      <c r="AL79" s="7" t="s">
        <v>0</v>
      </c>
      <c r="AM79" s="19">
        <v>641115.902172368</v>
      </c>
      <c r="AN79" s="19">
        <v>681089.129404528</v>
      </c>
      <c r="AO79" s="19">
        <v>664045.349350747</v>
      </c>
      <c r="AP79" s="11">
        <f t="shared" si="5"/>
        <v>1.0623494552181811</v>
      </c>
      <c r="AQ79" s="11"/>
      <c r="AR79" s="7" t="s">
        <v>0</v>
      </c>
      <c r="AS79" s="7" t="s">
        <v>0</v>
      </c>
      <c r="AT79" s="19">
        <v>650227.652151872</v>
      </c>
      <c r="AU79" s="19">
        <v>663624.50144542</v>
      </c>
      <c r="AV79" s="19">
        <v>690768.992031339</v>
      </c>
      <c r="AW79" s="11">
        <f t="shared" si="6"/>
        <v>1.0206033213893815</v>
      </c>
      <c r="AX79" s="11"/>
      <c r="AY79" s="7" t="s">
        <v>0</v>
      </c>
      <c r="AZ79" s="7" t="s">
        <v>0</v>
      </c>
      <c r="BA79" s="19">
        <v>655204.350935858</v>
      </c>
      <c r="BB79" s="19">
        <v>662289.194923119</v>
      </c>
      <c r="BC79" s="19">
        <v>668703.736753911</v>
      </c>
      <c r="BD79" s="11">
        <f t="shared" si="7"/>
        <v>1.0108131821425506</v>
      </c>
      <c r="BE79" s="11"/>
      <c r="BF79" s="7" t="s">
        <v>0</v>
      </c>
      <c r="BG79" s="7" t="s">
        <v>0</v>
      </c>
      <c r="BH79" s="19">
        <v>667170.384041473</v>
      </c>
      <c r="BI79" s="19">
        <v>754427.964632941</v>
      </c>
      <c r="BJ79" s="19">
        <v>674384.618924228</v>
      </c>
      <c r="BK79" s="11">
        <f t="shared" si="8"/>
        <v>1.1307875509444731</v>
      </c>
      <c r="BL79" s="11"/>
      <c r="BM79" s="7" t="s">
        <v>0</v>
      </c>
      <c r="BN79" s="7" t="s">
        <v>0</v>
      </c>
      <c r="BO79" s="19">
        <v>670390.600901699</v>
      </c>
      <c r="BP79" s="19">
        <v>658310.187343977</v>
      </c>
      <c r="BQ79" s="19">
        <v>758069.345769827</v>
      </c>
      <c r="BR79" s="11">
        <f t="shared" si="9"/>
        <v>0.9819800373968945</v>
      </c>
      <c r="BT79" s="7" t="s">
        <v>0</v>
      </c>
      <c r="BU79" s="7" t="s">
        <v>0</v>
      </c>
      <c r="BV79" s="19">
        <v>668817.085844998</v>
      </c>
      <c r="BW79" s="19">
        <v>668817.085844998</v>
      </c>
      <c r="BX79" s="19">
        <v>656765.026969753</v>
      </c>
      <c r="BY79" s="11">
        <f t="shared" si="10"/>
        <v>1</v>
      </c>
      <c r="BZ79" s="11"/>
      <c r="CA79" s="7" t="s">
        <v>0</v>
      </c>
      <c r="CB79" s="7" t="s">
        <v>0</v>
      </c>
      <c r="CC79" s="19">
        <v>665779.83585183</v>
      </c>
      <c r="CD79" s="19">
        <v>756325.893527679</v>
      </c>
      <c r="CE79" s="19">
        <v>665779.83585183</v>
      </c>
      <c r="CF79" s="11">
        <f t="shared" si="11"/>
        <v>1.1360000000000003</v>
      </c>
      <c r="CG79" s="11"/>
      <c r="CH79" s="7" t="s">
        <v>0</v>
      </c>
      <c r="CI79" s="7" t="s">
        <v>0</v>
      </c>
      <c r="CJ79" s="19">
        <v>672220.269572283</v>
      </c>
      <c r="CK79" s="19">
        <v>780442.355211264</v>
      </c>
      <c r="CL79" s="19">
        <v>763642.226234113</v>
      </c>
      <c r="CM79" s="11">
        <f t="shared" si="12"/>
        <v>1.160992</v>
      </c>
      <c r="CN79" s="11"/>
      <c r="CO79" s="7" t="s">
        <v>0</v>
      </c>
      <c r="CP79" s="7" t="s">
        <v>0</v>
      </c>
      <c r="CQ79" s="19">
        <v>662157.091884075</v>
      </c>
      <c r="CR79" s="19">
        <v>794128.136272558</v>
      </c>
      <c r="CS79" s="19">
        <v>768759.086420676</v>
      </c>
      <c r="CT79" s="11">
        <f t="shared" si="13"/>
        <v>1.1993047359999995</v>
      </c>
      <c r="CU79" s="11"/>
      <c r="CV79" s="7" t="s">
        <v>0</v>
      </c>
      <c r="CW79" s="7" t="s">
        <v>0</v>
      </c>
      <c r="CX79" s="19">
        <v>668012.031629941</v>
      </c>
      <c r="CY79" s="19">
        <v>792337.343313144</v>
      </c>
      <c r="CZ79" s="19">
        <v>801149.993238771</v>
      </c>
      <c r="DA79" s="11">
        <f t="shared" si="14"/>
        <v>1.1861123839040009</v>
      </c>
      <c r="DB79" s="11"/>
      <c r="DC79" s="7" t="s">
        <v>0</v>
      </c>
      <c r="DD79" s="7" t="s">
        <v>0</v>
      </c>
      <c r="DE79" s="19">
        <v>670061.260540995</v>
      </c>
      <c r="DF79" s="19">
        <v>722046.690844166</v>
      </c>
      <c r="DG79" s="19">
        <v>794767.959101998</v>
      </c>
      <c r="DH79" s="11">
        <f t="shared" si="15"/>
        <v>1.077583100776784</v>
      </c>
      <c r="DI79" s="11"/>
      <c r="DJ79" s="7" t="s">
        <v>0</v>
      </c>
      <c r="DK79" s="7" t="s">
        <v>0</v>
      </c>
      <c r="DL79" s="19"/>
      <c r="DM79" s="19"/>
      <c r="DN79" s="19"/>
      <c r="DO79" s="11" t="e">
        <f t="shared" si="34"/>
        <v>#DIV/0!</v>
      </c>
    </row>
    <row r="80" spans="1:119" ht="12">
      <c r="A80" s="1" t="s">
        <v>86</v>
      </c>
      <c r="B80" s="7" t="s">
        <v>0</v>
      </c>
      <c r="C80" s="7" t="s">
        <v>0</v>
      </c>
      <c r="D80" s="19">
        <v>3526</v>
      </c>
      <c r="E80" s="19">
        <v>2665.95051309993</v>
      </c>
      <c r="F80" s="19">
        <v>2646.24298733695</v>
      </c>
      <c r="G80" s="11">
        <f t="shared" si="0"/>
        <v>0.7560835261202298</v>
      </c>
      <c r="H80" s="11"/>
      <c r="I80" s="7" t="s">
        <v>0</v>
      </c>
      <c r="J80" s="7" t="s">
        <v>0</v>
      </c>
      <c r="K80" s="19">
        <v>5985.99999999999</v>
      </c>
      <c r="L80" s="19">
        <v>4844.63</v>
      </c>
      <c r="M80" s="19">
        <v>4525.91598735569</v>
      </c>
      <c r="N80" s="11">
        <f t="shared" si="1"/>
        <v>0.809326762445708</v>
      </c>
      <c r="O80" s="11"/>
      <c r="P80" s="7" t="s">
        <v>0</v>
      </c>
      <c r="Q80" s="7" t="s">
        <v>0</v>
      </c>
      <c r="R80" s="19">
        <v>5166</v>
      </c>
      <c r="S80" s="19">
        <v>4389.89</v>
      </c>
      <c r="T80" s="19">
        <v>4180.98205479452</v>
      </c>
      <c r="U80" s="11">
        <f t="shared" si="2"/>
        <v>0.8497657762291909</v>
      </c>
      <c r="V80" s="11"/>
      <c r="W80" s="7" t="s">
        <v>0</v>
      </c>
      <c r="X80" s="7" t="s">
        <v>0</v>
      </c>
      <c r="Y80" s="19">
        <v>5166</v>
      </c>
      <c r="Z80" s="19">
        <v>4674.2</v>
      </c>
      <c r="AA80" s="19">
        <v>4389.89</v>
      </c>
      <c r="AB80" s="11">
        <f t="shared" si="3"/>
        <v>0.9048006194347658</v>
      </c>
      <c r="AC80" s="11"/>
      <c r="AD80" s="7" t="s">
        <v>0</v>
      </c>
      <c r="AE80" s="7" t="s">
        <v>0</v>
      </c>
      <c r="AF80" s="19">
        <v>4018</v>
      </c>
      <c r="AG80" s="19">
        <v>3696.20970323392</v>
      </c>
      <c r="AH80" s="19">
        <v>3635.48888888889</v>
      </c>
      <c r="AI80" s="11">
        <f t="shared" si="4"/>
        <v>0.919912818126909</v>
      </c>
      <c r="AJ80" s="11"/>
      <c r="AK80" s="7" t="s">
        <v>0</v>
      </c>
      <c r="AL80" s="7" t="s">
        <v>0</v>
      </c>
      <c r="AM80" s="19">
        <v>3690</v>
      </c>
      <c r="AN80" s="19">
        <v>3154.61323187412</v>
      </c>
      <c r="AO80" s="19">
        <v>3394.47829888829</v>
      </c>
      <c r="AP80" s="11">
        <f t="shared" si="5"/>
        <v>0.8549087349252358</v>
      </c>
      <c r="AQ80" s="11"/>
      <c r="AR80" s="7" t="s">
        <v>0</v>
      </c>
      <c r="AS80" s="7" t="s">
        <v>0</v>
      </c>
      <c r="AT80" s="19">
        <v>3608</v>
      </c>
      <c r="AU80" s="19">
        <v>3362.08837590208</v>
      </c>
      <c r="AV80" s="19">
        <v>3084.51071561025</v>
      </c>
      <c r="AW80" s="11">
        <f t="shared" si="6"/>
        <v>0.9318426762478048</v>
      </c>
      <c r="AX80" s="11"/>
      <c r="AY80" s="7" t="s">
        <v>0</v>
      </c>
      <c r="AZ80" s="7" t="s">
        <v>0</v>
      </c>
      <c r="BA80" s="19">
        <v>3772</v>
      </c>
      <c r="BB80" s="19">
        <v>3753.67270425732</v>
      </c>
      <c r="BC80" s="19">
        <v>3514.91057480672</v>
      </c>
      <c r="BD80" s="11">
        <f t="shared" si="7"/>
        <v>0.995141225943086</v>
      </c>
      <c r="BE80" s="11"/>
      <c r="BF80" s="7" t="s">
        <v>0</v>
      </c>
      <c r="BG80" s="7" t="s">
        <v>0</v>
      </c>
      <c r="BH80" s="19">
        <v>3608</v>
      </c>
      <c r="BI80" s="19">
        <v>4233.01934461972</v>
      </c>
      <c r="BJ80" s="19">
        <v>3590.46954320265</v>
      </c>
      <c r="BK80" s="11">
        <f t="shared" si="8"/>
        <v>1.173231525670654</v>
      </c>
      <c r="BL80" s="11"/>
      <c r="BM80" s="7" t="s">
        <v>0</v>
      </c>
      <c r="BN80" s="7" t="s">
        <v>0</v>
      </c>
      <c r="BO80" s="19">
        <v>3772</v>
      </c>
      <c r="BP80" s="19">
        <v>4319.36519141669</v>
      </c>
      <c r="BQ80" s="19">
        <v>4425.42931482971</v>
      </c>
      <c r="BR80" s="11">
        <f t="shared" si="9"/>
        <v>1.145112723069112</v>
      </c>
      <c r="BT80" s="7" t="s">
        <v>0</v>
      </c>
      <c r="BU80" s="7" t="s">
        <v>0</v>
      </c>
      <c r="BV80" s="19">
        <v>3690</v>
      </c>
      <c r="BW80" s="19">
        <v>3690</v>
      </c>
      <c r="BX80" s="19">
        <v>4225.46594812502</v>
      </c>
      <c r="BY80" s="11">
        <f t="shared" si="10"/>
        <v>1</v>
      </c>
      <c r="BZ80" s="11"/>
      <c r="CA80" s="7" t="s">
        <v>0</v>
      </c>
      <c r="CB80" s="7" t="s">
        <v>0</v>
      </c>
      <c r="CC80" s="19">
        <v>3444</v>
      </c>
      <c r="CD80" s="19">
        <v>3502.548</v>
      </c>
      <c r="CE80" s="19">
        <v>3444</v>
      </c>
      <c r="CF80" s="11">
        <f t="shared" si="11"/>
        <v>1.017</v>
      </c>
      <c r="CG80" s="11"/>
      <c r="CH80" s="7" t="s">
        <v>0</v>
      </c>
      <c r="CI80" s="7" t="s">
        <v>0</v>
      </c>
      <c r="CJ80" s="19">
        <v>3362</v>
      </c>
      <c r="CK80" s="19">
        <v>3504.63285</v>
      </c>
      <c r="CL80" s="19">
        <v>3419.154</v>
      </c>
      <c r="CM80" s="11">
        <f t="shared" si="12"/>
        <v>1.042425</v>
      </c>
      <c r="CN80" s="11"/>
      <c r="CO80" s="7" t="s">
        <v>0</v>
      </c>
      <c r="CP80" s="7" t="s">
        <v>0</v>
      </c>
      <c r="CQ80" s="19">
        <v>3280</v>
      </c>
      <c r="CR80" s="19">
        <v>3668.752242</v>
      </c>
      <c r="CS80" s="19">
        <v>3419.154</v>
      </c>
      <c r="CT80" s="11">
        <f t="shared" si="13"/>
        <v>1.118522025</v>
      </c>
      <c r="CU80" s="11"/>
      <c r="CV80" s="7" t="s">
        <v>0</v>
      </c>
      <c r="CW80" s="7" t="s">
        <v>0</v>
      </c>
      <c r="CX80" s="19">
        <v>3198</v>
      </c>
      <c r="CY80" s="19">
        <v>3870.3501776979</v>
      </c>
      <c r="CZ80" s="19">
        <v>3577.03343595</v>
      </c>
      <c r="DA80" s="11">
        <f t="shared" si="14"/>
        <v>1.2102408310500001</v>
      </c>
      <c r="DB80" s="11"/>
      <c r="DC80" s="7" t="s">
        <v>0</v>
      </c>
      <c r="DD80" s="7" t="s">
        <v>0</v>
      </c>
      <c r="DE80" s="19">
        <v>3198</v>
      </c>
      <c r="DF80" s="19">
        <v>4644.42021323748</v>
      </c>
      <c r="DG80" s="19">
        <v>3870.3501776979</v>
      </c>
      <c r="DH80" s="11">
        <f t="shared" si="15"/>
        <v>1.4522889972600002</v>
      </c>
      <c r="DI80" s="11"/>
      <c r="DJ80" s="7" t="s">
        <v>0</v>
      </c>
      <c r="DK80" s="7" t="s">
        <v>0</v>
      </c>
      <c r="DL80" s="19"/>
      <c r="DM80" s="19"/>
      <c r="DN80" s="19"/>
      <c r="DO80" s="11" t="e">
        <f t="shared" si="34"/>
        <v>#DIV/0!</v>
      </c>
    </row>
    <row r="81" spans="1:119" ht="12">
      <c r="A81" s="15" t="s">
        <v>87</v>
      </c>
      <c r="B81" s="7" t="s">
        <v>0</v>
      </c>
      <c r="C81" s="7" t="s">
        <v>0</v>
      </c>
      <c r="D81" s="19">
        <v>226627.968712311</v>
      </c>
      <c r="E81" s="19">
        <v>194873.132362739</v>
      </c>
      <c r="F81" s="19">
        <v>182123.276460546</v>
      </c>
      <c r="G81" s="11">
        <f>E81/D81</f>
        <v>0.8598812117939307</v>
      </c>
      <c r="H81" s="11"/>
      <c r="I81" s="7" t="s">
        <v>0</v>
      </c>
      <c r="J81" s="7" t="s">
        <v>0</v>
      </c>
      <c r="K81" s="19">
        <v>236916.713137028</v>
      </c>
      <c r="L81" s="19">
        <v>190809.66</v>
      </c>
      <c r="M81" s="19">
        <v>203720.230386503</v>
      </c>
      <c r="N81" s="11">
        <f>L81/K81</f>
        <v>0.8053870808584087</v>
      </c>
      <c r="O81" s="11"/>
      <c r="P81" s="7" t="s">
        <v>0</v>
      </c>
      <c r="Q81" s="7" t="s">
        <v>0</v>
      </c>
      <c r="R81" s="19">
        <v>234987.573557393</v>
      </c>
      <c r="S81" s="19">
        <v>191521.16</v>
      </c>
      <c r="T81" s="19">
        <v>189255.95590539</v>
      </c>
      <c r="U81" s="11">
        <f>S81/R81</f>
        <v>0.8150267569498655</v>
      </c>
      <c r="V81" s="11"/>
      <c r="W81" s="7" t="s">
        <v>0</v>
      </c>
      <c r="X81" s="7" t="s">
        <v>0</v>
      </c>
      <c r="Y81" s="19">
        <v>234620.118399368</v>
      </c>
      <c r="Z81" s="19">
        <v>206804.25</v>
      </c>
      <c r="AA81" s="19">
        <v>191221.67421423</v>
      </c>
      <c r="AB81" s="11">
        <f>Z81/Y81</f>
        <v>0.8814429530206779</v>
      </c>
      <c r="AC81" s="11"/>
      <c r="AD81" s="7" t="s">
        <v>0</v>
      </c>
      <c r="AE81" s="7" t="s">
        <v>0</v>
      </c>
      <c r="AF81" s="19">
        <v>238753.988927156</v>
      </c>
      <c r="AG81" s="19">
        <v>196340.959226721</v>
      </c>
      <c r="AH81" s="19">
        <v>210448.021045419</v>
      </c>
      <c r="AI81" s="11">
        <f>AG81/AF81</f>
        <v>0.8223567702846831</v>
      </c>
      <c r="AJ81" s="11"/>
      <c r="AK81" s="7" t="s">
        <v>0</v>
      </c>
      <c r="AL81" s="7" t="s">
        <v>0</v>
      </c>
      <c r="AM81" s="19">
        <v>234160.799451836</v>
      </c>
      <c r="AN81" s="19">
        <v>181015.628751513</v>
      </c>
      <c r="AO81" s="19">
        <v>192563.718764491</v>
      </c>
      <c r="AP81" s="11">
        <f>AN81/AM81</f>
        <v>0.7730398477254331</v>
      </c>
      <c r="AQ81" s="11"/>
      <c r="AR81" s="7" t="s">
        <v>0</v>
      </c>
      <c r="AS81" s="7" t="s">
        <v>0</v>
      </c>
      <c r="AT81" s="19">
        <v>234813.151326357</v>
      </c>
      <c r="AU81" s="19">
        <v>196956.546251202</v>
      </c>
      <c r="AV81" s="19">
        <v>181519.922745256</v>
      </c>
      <c r="AW81" s="11">
        <f>AU81/AT81</f>
        <v>0.8387798772712705</v>
      </c>
      <c r="AX81" s="11"/>
      <c r="AY81" s="7" t="s">
        <v>0</v>
      </c>
      <c r="AZ81" s="7" t="s">
        <v>0</v>
      </c>
      <c r="BA81" s="19">
        <v>237927.214821599</v>
      </c>
      <c r="BB81" s="19">
        <v>217637.951405762</v>
      </c>
      <c r="BC81" s="19">
        <v>199568.560047556</v>
      </c>
      <c r="BD81" s="11">
        <f>BB81/BA81</f>
        <v>0.914724915218084</v>
      </c>
      <c r="BE81" s="11"/>
      <c r="BF81" s="7" t="s">
        <v>0</v>
      </c>
      <c r="BG81" s="7" t="s">
        <v>0</v>
      </c>
      <c r="BH81" s="19">
        <v>240040.081980246</v>
      </c>
      <c r="BI81" s="19">
        <v>231209.881176797</v>
      </c>
      <c r="BJ81" s="19">
        <v>219570.643638322</v>
      </c>
      <c r="BK81" s="11">
        <f>BI81/BH81</f>
        <v>0.9632136402778946</v>
      </c>
      <c r="BL81" s="11"/>
      <c r="BM81" s="7" t="s">
        <v>0</v>
      </c>
      <c r="BN81" s="7" t="s">
        <v>0</v>
      </c>
      <c r="BO81" s="19">
        <v>244633.271455566</v>
      </c>
      <c r="BP81" s="19">
        <v>241279.633478577</v>
      </c>
      <c r="BQ81" s="19">
        <v>235634.103931807</v>
      </c>
      <c r="BR81" s="11">
        <f>BP81/BO81</f>
        <v>0.9862911616353945</v>
      </c>
      <c r="BT81" s="7" t="s">
        <v>0</v>
      </c>
      <c r="BU81" s="7" t="s">
        <v>0</v>
      </c>
      <c r="BV81" s="19">
        <v>238753.988927156</v>
      </c>
      <c r="BW81" s="19">
        <v>238753.988927156</v>
      </c>
      <c r="BX81" s="19">
        <v>235480.949084048</v>
      </c>
      <c r="BY81" s="11">
        <f>BW81/BV81</f>
        <v>1</v>
      </c>
      <c r="BZ81" s="11"/>
      <c r="CA81" s="7" t="s">
        <v>0</v>
      </c>
      <c r="CB81" s="7" t="s">
        <v>0</v>
      </c>
      <c r="CC81" s="19">
        <v>236916.713137028</v>
      </c>
      <c r="CD81" s="19">
        <v>242602.714252317</v>
      </c>
      <c r="CE81" s="19">
        <v>236916.713137028</v>
      </c>
      <c r="CF81" s="11">
        <f>CD81/CC81</f>
        <v>1.0240000000000014</v>
      </c>
      <c r="CG81" s="11"/>
      <c r="CH81" s="7" t="s">
        <v>0</v>
      </c>
      <c r="CI81" s="7" t="s">
        <v>0</v>
      </c>
      <c r="CJ81" s="19">
        <v>233609.616714797</v>
      </c>
      <c r="CK81" s="19">
        <v>316961.527958637</v>
      </c>
      <c r="CL81" s="19">
        <v>239216.247515952</v>
      </c>
      <c r="CM81" s="11">
        <f>CK81/CJ81</f>
        <v>1.3568000000000018</v>
      </c>
      <c r="CN81" s="11"/>
      <c r="CO81" s="7" t="s">
        <v>0</v>
      </c>
      <c r="CP81" s="7" t="s">
        <v>0</v>
      </c>
      <c r="CQ81" s="19">
        <v>228373.380712932</v>
      </c>
      <c r="CR81" s="19">
        <v>301490.863871621</v>
      </c>
      <c r="CS81" s="19">
        <v>309857.002951306</v>
      </c>
      <c r="CT81" s="11">
        <f>CR81/CQ81</f>
        <v>1.3201664000000006</v>
      </c>
      <c r="CU81" s="11"/>
      <c r="CV81" s="7" t="s">
        <v>0</v>
      </c>
      <c r="CW81" s="7" t="s">
        <v>0</v>
      </c>
      <c r="CX81" s="19">
        <v>232415.387451214</v>
      </c>
      <c r="CY81" s="19">
        <v>291485.636088271</v>
      </c>
      <c r="CZ81" s="19">
        <v>306826.985356074</v>
      </c>
      <c r="DA81" s="11">
        <f>CY81/CX81</f>
        <v>1.2541580800000016</v>
      </c>
      <c r="DB81" s="11"/>
      <c r="DC81" s="7" t="s">
        <v>0</v>
      </c>
      <c r="DD81" s="7" t="s">
        <v>0</v>
      </c>
      <c r="DE81" s="19">
        <v>238662.12513765</v>
      </c>
      <c r="DF81" s="19">
        <v>278966.270412423</v>
      </c>
      <c r="DG81" s="19">
        <v>299320.032631355</v>
      </c>
      <c r="DH81" s="11">
        <f>DF81/DE81</f>
        <v>1.1688753305600013</v>
      </c>
      <c r="DI81" s="11"/>
      <c r="DJ81" s="7" t="s">
        <v>0</v>
      </c>
      <c r="DK81" s="7" t="s">
        <v>0</v>
      </c>
      <c r="DL81" s="19"/>
      <c r="DM81" s="19"/>
      <c r="DN81" s="19"/>
      <c r="DO81" s="11" t="e">
        <f>DM81/DL81</f>
        <v>#DIV/0!</v>
      </c>
    </row>
    <row r="82" spans="1:119" ht="12">
      <c r="A82" s="15" t="s">
        <v>88</v>
      </c>
      <c r="B82" s="7" t="s">
        <v>0</v>
      </c>
      <c r="C82" s="7" t="s">
        <v>0</v>
      </c>
      <c r="D82" s="19">
        <v>3276.69803125084</v>
      </c>
      <c r="E82" s="19">
        <v>2009.84366849665</v>
      </c>
      <c r="F82" s="19">
        <v>2080.97699873124</v>
      </c>
      <c r="G82" s="11">
        <f>E82/D82</f>
        <v>0.6133746989585783</v>
      </c>
      <c r="H82" s="11"/>
      <c r="I82" s="7" t="s">
        <v>0</v>
      </c>
      <c r="J82" s="7" t="s">
        <v>0</v>
      </c>
      <c r="K82" s="19">
        <v>3276.69803125084</v>
      </c>
      <c r="L82" s="19">
        <v>2060.076</v>
      </c>
      <c r="M82" s="19">
        <v>2009.84366849665</v>
      </c>
      <c r="N82" s="11">
        <f>L82/K82</f>
        <v>0.6287048670193118</v>
      </c>
      <c r="O82" s="11"/>
      <c r="P82" s="7" t="s">
        <v>0</v>
      </c>
      <c r="Q82" s="7" t="s">
        <v>0</v>
      </c>
      <c r="R82" s="19">
        <v>2293.68862187559</v>
      </c>
      <c r="S82" s="19">
        <v>1658.304</v>
      </c>
      <c r="T82" s="19">
        <v>1442.0532</v>
      </c>
      <c r="U82" s="11">
        <f>S82/R82</f>
        <v>0.7229856677947748</v>
      </c>
      <c r="V82" s="11"/>
      <c r="W82" s="7" t="s">
        <v>0</v>
      </c>
      <c r="X82" s="7" t="s">
        <v>0</v>
      </c>
      <c r="Y82" s="19">
        <v>2293.68862187559</v>
      </c>
      <c r="Z82" s="19">
        <v>1790.196</v>
      </c>
      <c r="AA82" s="19">
        <v>1658.304</v>
      </c>
      <c r="AB82" s="11">
        <f>Z82/Y82</f>
        <v>0.7804878059412114</v>
      </c>
      <c r="AC82" s="11"/>
      <c r="AD82" s="7" t="s">
        <v>0</v>
      </c>
      <c r="AE82" s="7" t="s">
        <v>0</v>
      </c>
      <c r="AF82" s="19">
        <v>3932.03763750101</v>
      </c>
      <c r="AG82" s="19">
        <v>3106.1994182961</v>
      </c>
      <c r="AH82" s="19">
        <v>3068.90742857142</v>
      </c>
      <c r="AI82" s="11">
        <f>AG82/AF82</f>
        <v>0.7899719444878538</v>
      </c>
      <c r="AJ82" s="11"/>
      <c r="AK82" s="7" t="s">
        <v>0</v>
      </c>
      <c r="AL82" s="7" t="s">
        <v>0</v>
      </c>
      <c r="AM82" s="19">
        <v>4915.04704687626</v>
      </c>
      <c r="AN82" s="19">
        <v>3635.33139605099</v>
      </c>
      <c r="AO82" s="19">
        <v>3882.74927287013</v>
      </c>
      <c r="AP82" s="11">
        <f>AN82/AM82</f>
        <v>0.7396330821210372</v>
      </c>
      <c r="AQ82" s="11"/>
      <c r="AR82" s="7" t="s">
        <v>0</v>
      </c>
      <c r="AS82" s="7" t="s">
        <v>0</v>
      </c>
      <c r="AT82" s="19">
        <v>4915.04704687626</v>
      </c>
      <c r="AU82" s="19">
        <v>3782.80014959615</v>
      </c>
      <c r="AV82" s="19">
        <v>3635.33139605099</v>
      </c>
      <c r="AW82" s="11">
        <f>AU82/AT82</f>
        <v>0.7696366104980206</v>
      </c>
      <c r="AX82" s="11"/>
      <c r="AY82" s="7" t="s">
        <v>0</v>
      </c>
      <c r="AZ82" s="7" t="s">
        <v>0</v>
      </c>
      <c r="BA82" s="19">
        <v>4915.04704687626</v>
      </c>
      <c r="BB82" s="19">
        <v>3670.5644310352</v>
      </c>
      <c r="BC82" s="19">
        <v>3782.80014959615</v>
      </c>
      <c r="BD82" s="11">
        <f>BB82/BA82</f>
        <v>0.7468014845082742</v>
      </c>
      <c r="BE82" s="11"/>
      <c r="BF82" s="7" t="s">
        <v>0</v>
      </c>
      <c r="BG82" s="7" t="s">
        <v>0</v>
      </c>
      <c r="BH82" s="19">
        <v>2949.02822812576</v>
      </c>
      <c r="BI82" s="19">
        <v>2776.72447214376</v>
      </c>
      <c r="BJ82" s="19">
        <v>2202.33865862112</v>
      </c>
      <c r="BK82" s="11">
        <f>BI82/BH82</f>
        <v>0.9415727003428832</v>
      </c>
      <c r="BL82" s="11"/>
      <c r="BM82" s="7" t="s">
        <v>0</v>
      </c>
      <c r="BN82" s="7" t="s">
        <v>0</v>
      </c>
      <c r="BO82" s="19">
        <v>4587.37724375118</v>
      </c>
      <c r="BP82" s="19">
        <v>3987.50118872199</v>
      </c>
      <c r="BQ82" s="19">
        <v>4319.3491788903</v>
      </c>
      <c r="BR82" s="11">
        <f>BP82/BO82</f>
        <v>0.8692333280751376</v>
      </c>
      <c r="BT82" s="7" t="s">
        <v>0</v>
      </c>
      <c r="BU82" s="7" t="s">
        <v>0</v>
      </c>
      <c r="BV82" s="19">
        <v>5242.71685000134</v>
      </c>
      <c r="BW82" s="19">
        <v>5242.71685000134</v>
      </c>
      <c r="BX82" s="19">
        <v>4557.14421568228</v>
      </c>
      <c r="BY82" s="11">
        <f>BW82/BV82</f>
        <v>1</v>
      </c>
      <c r="BZ82" s="11"/>
      <c r="CA82" s="7" t="s">
        <v>0</v>
      </c>
      <c r="CB82" s="7" t="s">
        <v>0</v>
      </c>
      <c r="CC82" s="19">
        <v>4915.04704687626</v>
      </c>
      <c r="CD82" s="19">
        <v>5455.70222203265</v>
      </c>
      <c r="CE82" s="19">
        <v>4915.04704687626</v>
      </c>
      <c r="CF82" s="11">
        <f>CD82/CC82</f>
        <v>1.1100000000000003</v>
      </c>
      <c r="CG82" s="11"/>
      <c r="CH82" s="7" t="s">
        <v>0</v>
      </c>
      <c r="CI82" s="7" t="s">
        <v>0</v>
      </c>
      <c r="CJ82" s="19">
        <v>3932.03763750101</v>
      </c>
      <c r="CK82" s="19">
        <v>4713.72671983621</v>
      </c>
      <c r="CL82" s="19">
        <v>4364.56177762612</v>
      </c>
      <c r="CM82" s="11">
        <f>CK82/CJ82</f>
        <v>1.1987999999999996</v>
      </c>
      <c r="CN82" s="11"/>
      <c r="CO82" s="7" t="s">
        <v>0</v>
      </c>
      <c r="CP82" s="7" t="s">
        <v>0</v>
      </c>
      <c r="CQ82" s="19">
        <v>3932.03763750101</v>
      </c>
      <c r="CR82" s="19">
        <v>5114.39349102229</v>
      </c>
      <c r="CS82" s="19">
        <v>4713.72671983621</v>
      </c>
      <c r="CT82" s="11">
        <f>CR82/CQ82</f>
        <v>1.3006980000000001</v>
      </c>
      <c r="CU82" s="11"/>
      <c r="CV82" s="7" t="s">
        <v>0</v>
      </c>
      <c r="CW82" s="7" t="s">
        <v>0</v>
      </c>
      <c r="CX82" s="19">
        <v>3276.69803125084</v>
      </c>
      <c r="CY82" s="19">
        <v>4850.14982731947</v>
      </c>
      <c r="CZ82" s="19">
        <v>4261.99457585191</v>
      </c>
      <c r="DA82" s="11">
        <f>CY82/CX82</f>
        <v>1.4801943240000006</v>
      </c>
      <c r="DB82" s="11"/>
      <c r="DC82" s="7" t="s">
        <v>0</v>
      </c>
      <c r="DD82" s="7" t="s">
        <v>0</v>
      </c>
      <c r="DE82" s="19">
        <v>3604.36783437592</v>
      </c>
      <c r="DF82" s="19">
        <v>5527.23074321327</v>
      </c>
      <c r="DG82" s="19">
        <v>5335.16481005141</v>
      </c>
      <c r="DH82" s="11">
        <f>DF82/DE82</f>
        <v>1.533481319664003</v>
      </c>
      <c r="DI82" s="11"/>
      <c r="DJ82" s="7" t="s">
        <v>0</v>
      </c>
      <c r="DK82" s="7" t="s">
        <v>0</v>
      </c>
      <c r="DL82" s="19"/>
      <c r="DM82" s="19"/>
      <c r="DN82" s="19"/>
      <c r="DO82" s="11" t="e">
        <f>DM82/DL82</f>
        <v>#DIV/0!</v>
      </c>
    </row>
    <row r="83" spans="1:119" ht="12">
      <c r="A83" s="15" t="s">
        <v>89</v>
      </c>
      <c r="B83" s="12" t="s">
        <v>0</v>
      </c>
      <c r="C83" s="12" t="s">
        <v>0</v>
      </c>
      <c r="D83" s="19">
        <v>164.73729591842</v>
      </c>
      <c r="E83" s="19">
        <v>143.058561047788</v>
      </c>
      <c r="F83" s="19">
        <v>140.206820778903</v>
      </c>
      <c r="G83" s="11">
        <f>E83/D83</f>
        <v>0.8684042083501992</v>
      </c>
      <c r="H83" s="11"/>
      <c r="I83" s="12" t="s">
        <v>0</v>
      </c>
      <c r="J83" s="12" t="s">
        <v>0</v>
      </c>
      <c r="K83" s="19">
        <v>163.095870154034</v>
      </c>
      <c r="L83" s="19">
        <v>142.03</v>
      </c>
      <c r="M83" s="19">
        <v>141.633140006301</v>
      </c>
      <c r="N83" s="11">
        <f>L83/K83</f>
        <v>0.8708375010713724</v>
      </c>
      <c r="O83" s="11"/>
      <c r="P83" s="12" t="s">
        <v>0</v>
      </c>
      <c r="Q83" s="12" t="s">
        <v>0</v>
      </c>
      <c r="R83" s="19">
        <v>151.090066368823</v>
      </c>
      <c r="S83" s="19">
        <v>134.66</v>
      </c>
      <c r="T83" s="19">
        <v>131.574895833333</v>
      </c>
      <c r="U83" s="11">
        <f>S83/R83</f>
        <v>0.8912564752687587</v>
      </c>
      <c r="V83" s="11"/>
      <c r="W83" s="12" t="s">
        <v>0</v>
      </c>
      <c r="X83" s="12" t="s">
        <v>0</v>
      </c>
      <c r="Y83" s="19">
        <v>149.694920448064</v>
      </c>
      <c r="Z83" s="19">
        <v>137.16</v>
      </c>
      <c r="AA83" s="19">
        <v>133.416567164179</v>
      </c>
      <c r="AB83" s="11">
        <f>Z83/Y83</f>
        <v>0.9162635551657683</v>
      </c>
      <c r="AC83" s="11"/>
      <c r="AD83" s="12" t="s">
        <v>0</v>
      </c>
      <c r="AE83" s="12" t="s">
        <v>0</v>
      </c>
      <c r="AF83" s="19">
        <v>160.884898148471</v>
      </c>
      <c r="AG83" s="19">
        <v>144.72</v>
      </c>
      <c r="AH83" s="19">
        <v>147.41296875</v>
      </c>
      <c r="AI83" s="11">
        <f>AG83/AF83</f>
        <v>0.8995250745439551</v>
      </c>
      <c r="AJ83" s="11"/>
      <c r="AK83" s="12" t="s">
        <v>0</v>
      </c>
      <c r="AL83" s="12" t="s">
        <v>0</v>
      </c>
      <c r="AM83" s="19">
        <v>166.090301463072</v>
      </c>
      <c r="AN83" s="19">
        <v>153.359125966106</v>
      </c>
      <c r="AO83" s="19">
        <v>149.402390804598</v>
      </c>
      <c r="AP83" s="11">
        <f>AN83/AM83</f>
        <v>0.9233478692926775</v>
      </c>
      <c r="AQ83" s="11"/>
      <c r="AR83" s="12" t="s">
        <v>0</v>
      </c>
      <c r="AS83" s="12" t="s">
        <v>0</v>
      </c>
      <c r="AT83" s="19">
        <v>164.040303056253</v>
      </c>
      <c r="AU83" s="19">
        <v>155.331885574661</v>
      </c>
      <c r="AV83" s="19">
        <v>151.466264305117</v>
      </c>
      <c r="AW83" s="11">
        <f>AU83/AT83</f>
        <v>0.946912939568237</v>
      </c>
      <c r="AX83" s="11"/>
      <c r="AY83" s="12" t="s">
        <v>0</v>
      </c>
      <c r="AZ83" s="12" t="s">
        <v>0</v>
      </c>
      <c r="BA83" s="19">
        <v>159.793060593467</v>
      </c>
      <c r="BB83" s="19">
        <v>153.756626869939</v>
      </c>
      <c r="BC83" s="19">
        <v>151.310116729166</v>
      </c>
      <c r="BD83" s="11">
        <f>BB83/BA83</f>
        <v>0.9622234300969713</v>
      </c>
      <c r="BE83" s="11"/>
      <c r="BF83" s="12" t="s">
        <v>0</v>
      </c>
      <c r="BG83" s="12" t="s">
        <v>0</v>
      </c>
      <c r="BH83" s="19">
        <v>142.40677100861</v>
      </c>
      <c r="BI83" s="19">
        <v>145.834723964118</v>
      </c>
      <c r="BJ83" s="19">
        <v>137.027131668938</v>
      </c>
      <c r="BK83" s="11">
        <f>BI83/BH83</f>
        <v>1.0240715587554523</v>
      </c>
      <c r="BL83" s="11"/>
      <c r="BM83" s="12" t="s">
        <v>0</v>
      </c>
      <c r="BN83" s="12" t="s">
        <v>0</v>
      </c>
      <c r="BO83" s="19">
        <v>165.87767369465</v>
      </c>
      <c r="BP83" s="19">
        <v>158.733235649491</v>
      </c>
      <c r="BQ83" s="19">
        <v>169.870607863209</v>
      </c>
      <c r="BR83" s="11">
        <f>BP83/BO83</f>
        <v>0.9569294776926364</v>
      </c>
      <c r="BT83" s="12" t="s">
        <v>0</v>
      </c>
      <c r="BU83" s="12" t="s">
        <v>0</v>
      </c>
      <c r="BV83" s="19">
        <v>173.513385516772</v>
      </c>
      <c r="BW83" s="19">
        <v>173.513385516772</v>
      </c>
      <c r="BX83" s="19">
        <v>166.040073375245</v>
      </c>
      <c r="BY83" s="11">
        <f>BW83/BV83</f>
        <v>1</v>
      </c>
      <c r="BZ83" s="11"/>
      <c r="CA83" s="12" t="s">
        <v>0</v>
      </c>
      <c r="CB83" s="12" t="s">
        <v>0</v>
      </c>
      <c r="CC83" s="19">
        <v>173.513385516772</v>
      </c>
      <c r="CD83" s="19">
        <v>184.656690054525</v>
      </c>
      <c r="CE83" s="19">
        <v>173.513385516772</v>
      </c>
      <c r="CF83" s="11">
        <f>CD83/CC83</f>
        <v>1.0642215844303025</v>
      </c>
      <c r="CG83" s="11"/>
      <c r="CH83" s="12" t="s">
        <v>0</v>
      </c>
      <c r="CI83" s="12" t="s">
        <v>0</v>
      </c>
      <c r="CJ83" s="19">
        <v>173.513385516772</v>
      </c>
      <c r="CK83" s="19">
        <v>197.971434325889</v>
      </c>
      <c r="CL83" s="19">
        <v>184.656690054525</v>
      </c>
      <c r="CM83" s="11">
        <f>CK83/CJ83</f>
        <v>1.1409577061520297</v>
      </c>
      <c r="CN83" s="11"/>
      <c r="CO83" s="12" t="s">
        <v>0</v>
      </c>
      <c r="CP83" s="12" t="s">
        <v>0</v>
      </c>
      <c r="CQ83" s="19">
        <v>173.513385516772</v>
      </c>
      <c r="CR83" s="19">
        <v>205.762497646014</v>
      </c>
      <c r="CS83" s="19">
        <v>197.971434325889</v>
      </c>
      <c r="CT83" s="11">
        <f>CR83/CQ83</f>
        <v>1.1858595060732346</v>
      </c>
      <c r="CU83" s="11"/>
      <c r="CV83" s="12" t="s">
        <v>0</v>
      </c>
      <c r="CW83" s="12" t="s">
        <v>0</v>
      </c>
      <c r="CX83" s="19">
        <v>173.513385516772</v>
      </c>
      <c r="CY83" s="19">
        <v>218.380176282474</v>
      </c>
      <c r="CZ83" s="19">
        <v>205.762497646014</v>
      </c>
      <c r="DA83" s="11">
        <f>CY83/CX83</f>
        <v>1.2585782683686102</v>
      </c>
      <c r="DB83" s="11"/>
      <c r="DC83" s="12" t="s">
        <v>0</v>
      </c>
      <c r="DD83" s="12" t="s">
        <v>0</v>
      </c>
      <c r="DE83" s="19">
        <v>173.513385516772</v>
      </c>
      <c r="DF83" s="19">
        <v>227.335884816458</v>
      </c>
      <c r="DG83" s="19">
        <v>218.380176282474</v>
      </c>
      <c r="DH83" s="11">
        <f>DF83/DE83</f>
        <v>1.310192202978389</v>
      </c>
      <c r="DI83" s="11"/>
      <c r="DJ83" s="12" t="s">
        <v>0</v>
      </c>
      <c r="DK83" s="12" t="s">
        <v>0</v>
      </c>
      <c r="DL83" s="19"/>
      <c r="DM83" s="19"/>
      <c r="DN83" s="19"/>
      <c r="DO83" s="11" t="e">
        <f>DM83/DL83</f>
        <v>#DIV/0!</v>
      </c>
    </row>
    <row r="84" spans="1:119" ht="12">
      <c r="A84" s="1" t="s">
        <v>90</v>
      </c>
      <c r="B84" s="12" t="s">
        <v>0</v>
      </c>
      <c r="C84" s="12" t="s">
        <v>0</v>
      </c>
      <c r="D84" s="19">
        <v>670672.138347417</v>
      </c>
      <c r="E84" s="19">
        <v>501807.443466255</v>
      </c>
      <c r="F84" s="19">
        <v>513403.406945512</v>
      </c>
      <c r="G84" s="11">
        <f>E84/D84</f>
        <v>0.7482157298240293</v>
      </c>
      <c r="H84" s="11"/>
      <c r="I84" s="12" t="s">
        <v>0</v>
      </c>
      <c r="J84" s="12" t="s">
        <v>0</v>
      </c>
      <c r="K84" s="19">
        <v>664002.586045513</v>
      </c>
      <c r="L84" s="19">
        <v>512308.678012521</v>
      </c>
      <c r="M84" s="19">
        <v>496817.179523086</v>
      </c>
      <c r="N84" s="11">
        <f>L84/K84</f>
        <v>0.7715462089742608</v>
      </c>
      <c r="O84" s="11"/>
      <c r="P84" s="12" t="s">
        <v>0</v>
      </c>
      <c r="Q84" s="12" t="s">
        <v>0</v>
      </c>
      <c r="R84" s="19">
        <v>648947.575641134</v>
      </c>
      <c r="S84" s="19">
        <v>527249.800425718</v>
      </c>
      <c r="T84" s="19">
        <v>500693.041808954</v>
      </c>
      <c r="U84" s="11">
        <f>S84/R84</f>
        <v>0.8124690194039424</v>
      </c>
      <c r="V84" s="11"/>
      <c r="W84" s="12" t="s">
        <v>0</v>
      </c>
      <c r="X84" s="12" t="s">
        <v>0</v>
      </c>
      <c r="Y84" s="19">
        <v>638723.451809368</v>
      </c>
      <c r="Z84" s="19">
        <v>541655.216116966</v>
      </c>
      <c r="AA84" s="19">
        <v>518943.016561858</v>
      </c>
      <c r="AB84" s="11">
        <f>Z84/Y84</f>
        <v>0.8480277568994401</v>
      </c>
      <c r="AC84" s="11"/>
      <c r="AD84" s="12" t="s">
        <v>0</v>
      </c>
      <c r="AE84" s="12" t="s">
        <v>0</v>
      </c>
      <c r="AF84" s="19">
        <v>643351.080688856</v>
      </c>
      <c r="AG84" s="19">
        <v>563465.162811083</v>
      </c>
      <c r="AH84" s="19">
        <v>545579.573855401</v>
      </c>
      <c r="AI84" s="11">
        <f>AG84/AF84</f>
        <v>0.8758284235844656</v>
      </c>
      <c r="AJ84" s="11"/>
      <c r="AK84" s="12" t="s">
        <v>0</v>
      </c>
      <c r="AL84" s="12" t="s">
        <v>0</v>
      </c>
      <c r="AM84" s="19">
        <v>607895.134393708</v>
      </c>
      <c r="AN84" s="19">
        <v>557460.482853625</v>
      </c>
      <c r="AO84" s="19">
        <v>532411.837260708</v>
      </c>
      <c r="AP84" s="11">
        <f>AN84/AM84</f>
        <v>0.9170339608156518</v>
      </c>
      <c r="AQ84" s="11"/>
      <c r="AR84" s="12" t="s">
        <v>0</v>
      </c>
      <c r="AS84" s="12" t="s">
        <v>0</v>
      </c>
      <c r="AT84" s="19">
        <v>616907.253833504</v>
      </c>
      <c r="AU84" s="19">
        <v>571129.198348915</v>
      </c>
      <c r="AV84" s="19">
        <v>565724.902438846</v>
      </c>
      <c r="AW84" s="11">
        <f>AU84/AT84</f>
        <v>0.9257942661556967</v>
      </c>
      <c r="AX84" s="11"/>
      <c r="AY84" s="12" t="s">
        <v>0</v>
      </c>
      <c r="AZ84" s="12" t="s">
        <v>0</v>
      </c>
      <c r="BA84" s="19">
        <v>635561.358739974</v>
      </c>
      <c r="BB84" s="19">
        <v>588746.375326</v>
      </c>
      <c r="BC84" s="19">
        <v>588399.061711591</v>
      </c>
      <c r="BD84" s="11">
        <f>BB84/BA84</f>
        <v>0.9263407336361881</v>
      </c>
      <c r="BE84" s="11"/>
      <c r="BF84" s="12" t="s">
        <v>0</v>
      </c>
      <c r="BG84" s="12" t="s">
        <v>0</v>
      </c>
      <c r="BH84" s="19">
        <v>648345.096712537</v>
      </c>
      <c r="BI84" s="19">
        <v>616370.309159407</v>
      </c>
      <c r="BJ84" s="19">
        <v>600588.472538117</v>
      </c>
      <c r="BK84" s="11">
        <f>BI84/BH84</f>
        <v>0.9506824564336809</v>
      </c>
      <c r="BL84" s="11"/>
      <c r="BM84" s="12" t="s">
        <v>0</v>
      </c>
      <c r="BN84" s="12" t="s">
        <v>0</v>
      </c>
      <c r="BO84" s="19">
        <v>642237.014462863</v>
      </c>
      <c r="BP84" s="19">
        <v>623758.185047229</v>
      </c>
      <c r="BQ84" s="19">
        <v>610563.462522188</v>
      </c>
      <c r="BR84" s="11">
        <f>BP84/BO84</f>
        <v>0.9712273989204924</v>
      </c>
      <c r="BT84" s="12" t="s">
        <v>0</v>
      </c>
      <c r="BU84" s="12" t="s">
        <v>0</v>
      </c>
      <c r="BV84" s="19">
        <v>650377.155398928</v>
      </c>
      <c r="BW84" s="19">
        <v>650377.155398928</v>
      </c>
      <c r="BX84" s="19">
        <v>631664.112955409</v>
      </c>
      <c r="BY84" s="11">
        <f>BW84/BV84</f>
        <v>1</v>
      </c>
      <c r="BZ84" s="11"/>
      <c r="CA84" s="12" t="s">
        <v>0</v>
      </c>
      <c r="CB84" s="12" t="s">
        <v>0</v>
      </c>
      <c r="CC84" s="19">
        <v>652341.433103152</v>
      </c>
      <c r="CD84" s="19">
        <v>669586.146111932</v>
      </c>
      <c r="CE84" s="19">
        <v>652341.433103152</v>
      </c>
      <c r="CF84" s="11">
        <f>CD84/CC84</f>
        <v>1.0264351030514003</v>
      </c>
      <c r="CG84" s="11"/>
      <c r="CH84" s="12" t="s">
        <v>0</v>
      </c>
      <c r="CI84" s="12" t="s">
        <v>0</v>
      </c>
      <c r="CJ84" s="19">
        <v>644912.444051531</v>
      </c>
      <c r="CK84" s="19">
        <v>704265.408762531</v>
      </c>
      <c r="CL84" s="19">
        <v>661960.770969164</v>
      </c>
      <c r="CM84" s="11">
        <f>CK84/CJ84</f>
        <v>1.0920325933519395</v>
      </c>
      <c r="CN84" s="11"/>
      <c r="CO84" s="12" t="s">
        <v>0</v>
      </c>
      <c r="CP84" s="12" t="s">
        <v>0</v>
      </c>
      <c r="CQ84" s="19">
        <v>659772.179624084</v>
      </c>
      <c r="CR84" s="19">
        <v>722233.229785636</v>
      </c>
      <c r="CS84" s="19">
        <v>720492.724336351</v>
      </c>
      <c r="CT84" s="11">
        <f>CR84/CQ84</f>
        <v>1.0946706334255258</v>
      </c>
      <c r="CU84" s="11"/>
      <c r="CV84" s="12" t="s">
        <v>0</v>
      </c>
      <c r="CW84" s="12" t="s">
        <v>0</v>
      </c>
      <c r="CX84" s="19">
        <v>658658.915035483</v>
      </c>
      <c r="CY84" s="19">
        <v>727121.054405125</v>
      </c>
      <c r="CZ84" s="19">
        <v>721014.571733262</v>
      </c>
      <c r="DA84" s="11">
        <f>CY84/CX84</f>
        <v>1.1039417182502629</v>
      </c>
      <c r="DB84" s="11"/>
      <c r="DC84" s="12" t="s">
        <v>0</v>
      </c>
      <c r="DD84" s="12" t="s">
        <v>0</v>
      </c>
      <c r="DE84" s="19">
        <v>662053.86554295</v>
      </c>
      <c r="DF84" s="19">
        <v>744180.539111977</v>
      </c>
      <c r="DG84" s="19">
        <v>730868.881901713</v>
      </c>
      <c r="DH84" s="11">
        <f>DF84/DE84</f>
        <v>1.1240483257380802</v>
      </c>
      <c r="DI84" s="11"/>
      <c r="DJ84" s="12" t="s">
        <v>0</v>
      </c>
      <c r="DK84" s="12" t="s">
        <v>0</v>
      </c>
      <c r="DL84" s="19"/>
      <c r="DM84" s="19"/>
      <c r="DN84" s="19"/>
      <c r="DO84" s="11" t="e">
        <f>DM84/DL84</f>
        <v>#DIV/0!</v>
      </c>
    </row>
    <row r="85" spans="1:119" ht="12">
      <c r="A85" s="1" t="s">
        <v>91</v>
      </c>
      <c r="B85" s="12" t="s">
        <v>0</v>
      </c>
      <c r="C85" s="12" t="s">
        <v>0</v>
      </c>
      <c r="D85" s="19">
        <v>5727176.99020459</v>
      </c>
      <c r="E85" s="19">
        <v>5434441.67517758</v>
      </c>
      <c r="F85" s="19">
        <v>5292947.58292652</v>
      </c>
      <c r="G85" s="11">
        <f>E85/D85</f>
        <v>0.9488866302669383</v>
      </c>
      <c r="H85" s="11"/>
      <c r="I85" s="12" t="s">
        <v>0</v>
      </c>
      <c r="J85" s="12" t="s">
        <v>0</v>
      </c>
      <c r="K85" s="19">
        <v>5714012.96485227</v>
      </c>
      <c r="L85" s="19">
        <v>5646627.31691178</v>
      </c>
      <c r="M85" s="19">
        <v>5421950.50752027</v>
      </c>
      <c r="N85" s="11">
        <f>L85/K85</f>
        <v>0.9882069487145044</v>
      </c>
      <c r="O85" s="11"/>
      <c r="P85" s="12" t="s">
        <v>0</v>
      </c>
      <c r="Q85" s="12" t="s">
        <v>0</v>
      </c>
      <c r="R85" s="19">
        <v>5541935.3870277</v>
      </c>
      <c r="S85" s="19">
        <v>5546232.33912221</v>
      </c>
      <c r="T85" s="19">
        <v>5476579.05878758</v>
      </c>
      <c r="U85" s="11">
        <f>S85/R85</f>
        <v>1.0007753522541183</v>
      </c>
      <c r="V85" s="11"/>
      <c r="W85" s="12" t="s">
        <v>0</v>
      </c>
      <c r="X85" s="12" t="s">
        <v>0</v>
      </c>
      <c r="Y85" s="19">
        <v>5131625.88201884</v>
      </c>
      <c r="Z85" s="19">
        <v>5406513.62988297</v>
      </c>
      <c r="AA85" s="19">
        <v>5135604.69971375</v>
      </c>
      <c r="AB85" s="11">
        <f>Z85/Y85</f>
        <v>1.0535673788744682</v>
      </c>
      <c r="AC85" s="11"/>
      <c r="AD85" s="12" t="s">
        <v>0</v>
      </c>
      <c r="AE85" s="12" t="s">
        <v>0</v>
      </c>
      <c r="AF85" s="19">
        <v>5763377.2269538</v>
      </c>
      <c r="AG85" s="19">
        <v>5786562.25832442</v>
      </c>
      <c r="AH85" s="19">
        <v>6072106.23846652</v>
      </c>
      <c r="AI85" s="11">
        <f>AG85/AF85</f>
        <v>1.004022820380764</v>
      </c>
      <c r="AJ85" s="11"/>
      <c r="AK85" s="12" t="s">
        <v>0</v>
      </c>
      <c r="AL85" s="12" t="s">
        <v>0</v>
      </c>
      <c r="AM85" s="19">
        <v>5616378.52719046</v>
      </c>
      <c r="AN85" s="19">
        <v>5194560.27225858</v>
      </c>
      <c r="AO85" s="19">
        <v>5638972.20919573</v>
      </c>
      <c r="AP85" s="11">
        <f>AN85/AM85</f>
        <v>0.9248949740674102</v>
      </c>
      <c r="AQ85" s="11"/>
      <c r="AR85" s="12" t="s">
        <v>0</v>
      </c>
      <c r="AS85" s="12" t="s">
        <v>0</v>
      </c>
      <c r="AT85" s="19">
        <v>5465071.92708974</v>
      </c>
      <c r="AU85" s="19">
        <v>5233633.38936788</v>
      </c>
      <c r="AV85" s="19">
        <v>5054617.5582822</v>
      </c>
      <c r="AW85" s="11">
        <f>AU85/AT85</f>
        <v>0.9576513281417862</v>
      </c>
      <c r="AX85" s="11"/>
      <c r="AY85" s="12" t="s">
        <v>0</v>
      </c>
      <c r="AZ85" s="12" t="s">
        <v>0</v>
      </c>
      <c r="BA85" s="19">
        <v>5428135.37747121</v>
      </c>
      <c r="BB85" s="19">
        <v>5527169.6201739</v>
      </c>
      <c r="BC85" s="19">
        <v>5198261.05356872</v>
      </c>
      <c r="BD85" s="11">
        <f>BB85/BA85</f>
        <v>1.0182446154739837</v>
      </c>
      <c r="BE85" s="11"/>
      <c r="BF85" s="12" t="s">
        <v>0</v>
      </c>
      <c r="BG85" s="12" t="s">
        <v>0</v>
      </c>
      <c r="BH85" s="19">
        <v>5571360.93456898</v>
      </c>
      <c r="BI85" s="19">
        <v>5938385.15148559</v>
      </c>
      <c r="BJ85" s="19">
        <v>5673008.27248697</v>
      </c>
      <c r="BK85" s="11">
        <f>BI85/BH85</f>
        <v>1.0658769412405704</v>
      </c>
      <c r="BL85" s="11"/>
      <c r="BM85" s="12" t="s">
        <v>0</v>
      </c>
      <c r="BN85" s="12" t="s">
        <v>0</v>
      </c>
      <c r="BO85" s="19">
        <v>5672912.86269802</v>
      </c>
      <c r="BP85" s="19">
        <v>5440519.03288027</v>
      </c>
      <c r="BQ85" s="19">
        <v>6046627.01001685</v>
      </c>
      <c r="BR85" s="11">
        <f>BP85/BO85</f>
        <v>0.9590344792098173</v>
      </c>
      <c r="BT85" s="12" t="s">
        <v>0</v>
      </c>
      <c r="BU85" s="12" t="s">
        <v>0</v>
      </c>
      <c r="BV85" s="19">
        <v>5573607.75818902</v>
      </c>
      <c r="BW85" s="19">
        <v>5573607.75818902</v>
      </c>
      <c r="BX85" s="19">
        <v>5345282.0136946</v>
      </c>
      <c r="BY85" s="11">
        <f>BW85/BV85</f>
        <v>1</v>
      </c>
      <c r="BZ85" s="11"/>
      <c r="CA85" s="12" t="s">
        <v>0</v>
      </c>
      <c r="CB85" s="12" t="s">
        <v>0</v>
      </c>
      <c r="CC85" s="19">
        <v>5753411.06548714</v>
      </c>
      <c r="CD85" s="19">
        <v>6132816.77184429</v>
      </c>
      <c r="CE85" s="19">
        <v>5753411.06548714</v>
      </c>
      <c r="CF85" s="11">
        <f>CD85/CC85</f>
        <v>1.0659444809415901</v>
      </c>
      <c r="CG85" s="11"/>
      <c r="CH85" s="12" t="s">
        <v>0</v>
      </c>
      <c r="CI85" s="12" t="s">
        <v>0</v>
      </c>
      <c r="CJ85" s="19">
        <v>5313414.8992282</v>
      </c>
      <c r="CK85" s="19">
        <v>6091798.88836123</v>
      </c>
      <c r="CL85" s="19">
        <v>5663805.28678511</v>
      </c>
      <c r="CM85" s="11">
        <f>CK85/CJ85</f>
        <v>1.1464941104535415</v>
      </c>
      <c r="CN85" s="11"/>
      <c r="CO85" s="12" t="s">
        <v>0</v>
      </c>
      <c r="CP85" s="12" t="s">
        <v>0</v>
      </c>
      <c r="CQ85" s="19">
        <v>5425458.9181652</v>
      </c>
      <c r="CR85" s="19">
        <v>6445027.51863167</v>
      </c>
      <c r="CS85" s="19">
        <v>6220256.69618404</v>
      </c>
      <c r="CT85" s="11">
        <f>CR85/CQ85</f>
        <v>1.1879230155172331</v>
      </c>
      <c r="CU85" s="11"/>
      <c r="CV85" s="12" t="s">
        <v>0</v>
      </c>
      <c r="CW85" s="12" t="s">
        <v>0</v>
      </c>
      <c r="CX85" s="19">
        <v>5608795.89735248</v>
      </c>
      <c r="CY85" s="19">
        <v>6184952.21339458</v>
      </c>
      <c r="CZ85" s="19">
        <v>6662817.73580364</v>
      </c>
      <c r="DA85" s="11">
        <f>CY85/CX85</f>
        <v>1.1027237087222346</v>
      </c>
      <c r="DB85" s="11"/>
      <c r="DC85" s="12" t="s">
        <v>0</v>
      </c>
      <c r="DD85" s="12" t="s">
        <v>0</v>
      </c>
      <c r="DE85" s="19">
        <v>5572991.55400162</v>
      </c>
      <c r="DF85" s="19">
        <v>6042094.98430113</v>
      </c>
      <c r="DG85" s="19">
        <v>6145469.91510636</v>
      </c>
      <c r="DH85" s="11">
        <f>DF85/DE85</f>
        <v>1.0841744376882603</v>
      </c>
      <c r="DI85" s="11"/>
      <c r="DJ85" s="12" t="s">
        <v>0</v>
      </c>
      <c r="DK85" s="12" t="s">
        <v>0</v>
      </c>
      <c r="DL85" s="19"/>
      <c r="DM85" s="19"/>
      <c r="DN85" s="19"/>
      <c r="DO85" s="11" t="e">
        <f>DM85/DL85</f>
        <v>#DIV/0!</v>
      </c>
    </row>
    <row r="86" spans="1:119" ht="12.75" thickBo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</row>
    <row r="87" ht="12">
      <c r="A87" s="1" t="s">
        <v>92</v>
      </c>
    </row>
    <row r="88" ht="12">
      <c r="A88" s="1" t="s">
        <v>93</v>
      </c>
    </row>
    <row r="89" ht="12">
      <c r="A89" s="1" t="s">
        <v>95</v>
      </c>
    </row>
    <row r="90" ht="12">
      <c r="A90" s="1" t="s">
        <v>20</v>
      </c>
    </row>
    <row r="91" ht="12">
      <c r="A91" s="1" t="s">
        <v>21</v>
      </c>
    </row>
    <row r="92" ht="12">
      <c r="A92" s="1" t="s">
        <v>15</v>
      </c>
    </row>
    <row r="93" ht="12">
      <c r="A93" s="1" t="s">
        <v>22</v>
      </c>
    </row>
    <row r="95" ht="12">
      <c r="A95" s="4" t="s">
        <v>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95"/>
  <sheetViews>
    <sheetView zoomScalePageLayoutView="0" workbookViewId="0" topLeftCell="A1">
      <pane xSplit="1" ySplit="15" topLeftCell="CU16" activePane="bottomRight" state="frozen"/>
      <selection pane="topLeft" activeCell="A5" sqref="A5"/>
      <selection pane="topRight" activeCell="A5" sqref="A5"/>
      <selection pane="bottomLeft" activeCell="A5" sqref="A5"/>
      <selection pane="bottomRight" activeCell="DC23" sqref="DC23"/>
    </sheetView>
  </sheetViews>
  <sheetFormatPr defaultColWidth="10.625" defaultRowHeight="12.75"/>
  <cols>
    <col min="1" max="1" width="30.625" style="2" customWidth="1"/>
    <col min="2" max="2" width="10.625" style="2" customWidth="1"/>
    <col min="3" max="3" width="12.625" style="2" customWidth="1"/>
    <col min="4" max="6" width="11.625" style="2" customWidth="1"/>
    <col min="7" max="7" width="10.625" style="2" customWidth="1"/>
    <col min="8" max="8" width="0.875" style="2" customWidth="1"/>
    <col min="9" max="10" width="11.625" style="2" customWidth="1"/>
    <col min="11" max="11" width="10.875" style="2" bestFit="1" customWidth="1"/>
    <col min="12" max="14" width="10.625" style="2" customWidth="1"/>
    <col min="15" max="15" width="0.875" style="2" customWidth="1"/>
    <col min="16" max="21" width="10.625" style="2" customWidth="1"/>
    <col min="22" max="22" width="0.875" style="2" customWidth="1"/>
    <col min="23" max="28" width="10.625" style="2" customWidth="1"/>
    <col min="29" max="29" width="0.875" style="2" customWidth="1"/>
    <col min="30" max="35" width="10.625" style="2" customWidth="1"/>
    <col min="36" max="36" width="0.875" style="2" customWidth="1"/>
    <col min="37" max="37" width="10.875" style="2" bestFit="1" customWidth="1"/>
    <col min="38" max="42" width="10.625" style="2" customWidth="1"/>
    <col min="43" max="43" width="0.875" style="2" customWidth="1"/>
    <col min="44" max="49" width="10.625" style="2" customWidth="1"/>
    <col min="50" max="50" width="0.875" style="2" customWidth="1"/>
    <col min="51" max="56" width="10.625" style="2" customWidth="1"/>
    <col min="57" max="57" width="0.875" style="2" customWidth="1"/>
    <col min="58" max="63" width="10.625" style="2" customWidth="1"/>
    <col min="64" max="64" width="0.6171875" style="2" customWidth="1"/>
    <col min="65" max="70" width="10.625" style="2" customWidth="1"/>
    <col min="71" max="71" width="0.6171875" style="2" customWidth="1"/>
    <col min="72" max="77" width="10.625" style="2" customWidth="1"/>
    <col min="78" max="78" width="0.6171875" style="2" customWidth="1"/>
    <col min="79" max="84" width="10.625" style="2" customWidth="1"/>
    <col min="85" max="85" width="0.6171875" style="2" customWidth="1"/>
    <col min="86" max="91" width="10.625" style="2" customWidth="1"/>
    <col min="92" max="92" width="0.6171875" style="2" customWidth="1"/>
    <col min="93" max="98" width="10.625" style="2" customWidth="1"/>
    <col min="99" max="99" width="0.6171875" style="2" customWidth="1"/>
    <col min="100" max="105" width="10.625" style="2" customWidth="1"/>
    <col min="106" max="106" width="0.6171875" style="2" customWidth="1"/>
    <col min="107" max="112" width="10.625" style="2" customWidth="1"/>
    <col min="113" max="113" width="0.6171875" style="2" customWidth="1"/>
    <col min="114" max="16384" width="10.625" style="2" customWidth="1"/>
  </cols>
  <sheetData>
    <row r="1" ht="12">
      <c r="A1" s="1" t="s">
        <v>96</v>
      </c>
    </row>
    <row r="2" ht="12">
      <c r="A2" s="1" t="s">
        <v>97</v>
      </c>
    </row>
    <row r="3" spans="1:5" ht="12">
      <c r="A3" s="1" t="s">
        <v>19</v>
      </c>
      <c r="E3" s="1"/>
    </row>
    <row r="4" spans="1:5" ht="12">
      <c r="A4" s="1" t="s">
        <v>103</v>
      </c>
      <c r="E4" s="1"/>
    </row>
    <row r="5" spans="1:5" ht="12">
      <c r="A5" s="1" t="s">
        <v>23</v>
      </c>
      <c r="E5" s="1"/>
    </row>
    <row r="6" ht="12">
      <c r="A6" s="4" t="s">
        <v>104</v>
      </c>
    </row>
    <row r="7" ht="12.75" thickBot="1">
      <c r="A7" s="1"/>
    </row>
    <row r="8" spans="1:119" ht="12.75" thickTop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</row>
    <row r="9" spans="2:119" ht="12">
      <c r="B9" s="1">
        <v>2000</v>
      </c>
      <c r="G9" s="6">
        <v>2000</v>
      </c>
      <c r="H9" s="6"/>
      <c r="I9" s="6">
        <v>2001</v>
      </c>
      <c r="N9" s="6">
        <v>2001</v>
      </c>
      <c r="O9" s="6"/>
      <c r="P9" s="6">
        <v>2002</v>
      </c>
      <c r="U9" s="6">
        <v>2002</v>
      </c>
      <c r="V9" s="6"/>
      <c r="W9" s="6">
        <v>2003</v>
      </c>
      <c r="AB9" s="6">
        <v>2003</v>
      </c>
      <c r="AC9" s="6"/>
      <c r="AD9" s="6">
        <v>2004</v>
      </c>
      <c r="AI9" s="6">
        <v>2004</v>
      </c>
      <c r="AJ9" s="6"/>
      <c r="AK9" s="6">
        <v>2005</v>
      </c>
      <c r="AP9" s="6">
        <v>2005</v>
      </c>
      <c r="AQ9" s="6"/>
      <c r="AR9" s="6">
        <v>2006</v>
      </c>
      <c r="AW9" s="6">
        <v>2006</v>
      </c>
      <c r="AX9" s="6"/>
      <c r="AY9" s="6">
        <v>2007</v>
      </c>
      <c r="BD9" s="6">
        <v>2007</v>
      </c>
      <c r="BE9" s="6"/>
      <c r="BF9" s="6">
        <v>2008</v>
      </c>
      <c r="BK9" s="6">
        <v>2008</v>
      </c>
      <c r="BL9" s="6"/>
      <c r="BM9" s="6">
        <v>2009</v>
      </c>
      <c r="BR9" s="6">
        <v>2009</v>
      </c>
      <c r="BS9" s="6"/>
      <c r="BT9" s="6">
        <v>2010</v>
      </c>
      <c r="BY9" s="6">
        <v>2010</v>
      </c>
      <c r="BZ9" s="6"/>
      <c r="CA9" s="6">
        <v>2011</v>
      </c>
      <c r="CF9" s="6">
        <v>2011</v>
      </c>
      <c r="CG9" s="6"/>
      <c r="CH9" s="6">
        <v>2012</v>
      </c>
      <c r="CM9" s="6">
        <v>2012</v>
      </c>
      <c r="CN9" s="6"/>
      <c r="CO9" s="6">
        <v>2013</v>
      </c>
      <c r="CT9" s="6">
        <v>2013</v>
      </c>
      <c r="CU9" s="6"/>
      <c r="CV9" s="6">
        <v>2014</v>
      </c>
      <c r="DA9" s="6">
        <v>2014</v>
      </c>
      <c r="DB9" s="6"/>
      <c r="DC9" s="6">
        <v>2015</v>
      </c>
      <c r="DH9" s="6">
        <v>2015</v>
      </c>
      <c r="DI9" s="6"/>
      <c r="DJ9" s="6">
        <v>2016</v>
      </c>
      <c r="DO9" s="6">
        <v>2016</v>
      </c>
    </row>
    <row r="10" spans="2:119" ht="12">
      <c r="B10" s="13"/>
      <c r="C10" s="13"/>
      <c r="D10" s="13"/>
      <c r="E10" s="13"/>
      <c r="F10" s="13"/>
      <c r="G10" s="14"/>
      <c r="H10" s="15"/>
      <c r="I10" s="13"/>
      <c r="J10" s="13"/>
      <c r="K10" s="13"/>
      <c r="L10" s="13"/>
      <c r="M10" s="13"/>
      <c r="N10" s="14"/>
      <c r="O10" s="15"/>
      <c r="P10" s="13"/>
      <c r="Q10" s="13"/>
      <c r="R10" s="13"/>
      <c r="S10" s="13"/>
      <c r="T10" s="13"/>
      <c r="U10" s="14"/>
      <c r="V10" s="15"/>
      <c r="W10" s="13"/>
      <c r="X10" s="13"/>
      <c r="Y10" s="13"/>
      <c r="Z10" s="13"/>
      <c r="AA10" s="13"/>
      <c r="AB10" s="14"/>
      <c r="AC10" s="15"/>
      <c r="AD10" s="13"/>
      <c r="AE10" s="13"/>
      <c r="AF10" s="13"/>
      <c r="AG10" s="13"/>
      <c r="AH10" s="13"/>
      <c r="AI10" s="14"/>
      <c r="AJ10" s="15"/>
      <c r="AK10" s="13"/>
      <c r="AL10" s="13"/>
      <c r="AM10" s="13"/>
      <c r="AN10" s="13"/>
      <c r="AO10" s="13"/>
      <c r="AP10" s="14"/>
      <c r="AQ10" s="15"/>
      <c r="AR10" s="13"/>
      <c r="AS10" s="13"/>
      <c r="AT10" s="13"/>
      <c r="AU10" s="13"/>
      <c r="AV10" s="13"/>
      <c r="AW10" s="14"/>
      <c r="AX10" s="15"/>
      <c r="AY10" s="13"/>
      <c r="AZ10" s="13"/>
      <c r="BA10" s="13"/>
      <c r="BB10" s="13"/>
      <c r="BC10" s="13"/>
      <c r="BD10" s="14"/>
      <c r="BE10" s="14"/>
      <c r="BF10" s="13"/>
      <c r="BG10" s="13"/>
      <c r="BH10" s="13"/>
      <c r="BI10" s="13"/>
      <c r="BJ10" s="13"/>
      <c r="BK10" s="14"/>
      <c r="BL10" s="15"/>
      <c r="BM10" s="13"/>
      <c r="BN10" s="13"/>
      <c r="BO10" s="13"/>
      <c r="BP10" s="13"/>
      <c r="BQ10" s="13"/>
      <c r="BR10" s="14"/>
      <c r="BS10" s="15"/>
      <c r="BT10" s="13"/>
      <c r="BU10" s="13"/>
      <c r="BV10" s="13"/>
      <c r="BW10" s="13"/>
      <c r="BX10" s="13"/>
      <c r="BY10" s="14"/>
      <c r="BZ10" s="15"/>
      <c r="CA10" s="13"/>
      <c r="CB10" s="13"/>
      <c r="CC10" s="13"/>
      <c r="CD10" s="13"/>
      <c r="CE10" s="13"/>
      <c r="CF10" s="14"/>
      <c r="CG10" s="15"/>
      <c r="CH10" s="13"/>
      <c r="CI10" s="13"/>
      <c r="CJ10" s="13"/>
      <c r="CK10" s="13"/>
      <c r="CL10" s="13"/>
      <c r="CM10" s="14"/>
      <c r="CN10" s="15"/>
      <c r="CO10" s="13"/>
      <c r="CP10" s="13"/>
      <c r="CQ10" s="13"/>
      <c r="CR10" s="13"/>
      <c r="CS10" s="13"/>
      <c r="CT10" s="14"/>
      <c r="CU10" s="15"/>
      <c r="CV10" s="13"/>
      <c r="CW10" s="13"/>
      <c r="CX10" s="13"/>
      <c r="CY10" s="13"/>
      <c r="CZ10" s="13"/>
      <c r="DA10" s="14"/>
      <c r="DB10" s="15"/>
      <c r="DC10" s="13"/>
      <c r="DD10" s="13"/>
      <c r="DE10" s="13"/>
      <c r="DF10" s="13"/>
      <c r="DG10" s="13"/>
      <c r="DH10" s="14"/>
      <c r="DI10" s="15"/>
      <c r="DJ10" s="13"/>
      <c r="DK10" s="13"/>
      <c r="DL10" s="13"/>
      <c r="DM10" s="13"/>
      <c r="DN10" s="13"/>
      <c r="DO10" s="14"/>
    </row>
    <row r="11" spans="3:116" ht="12">
      <c r="C11" s="7" t="s">
        <v>1</v>
      </c>
      <c r="D11" s="1" t="s">
        <v>2</v>
      </c>
      <c r="J11" s="7" t="s">
        <v>1</v>
      </c>
      <c r="K11" s="1" t="s">
        <v>2</v>
      </c>
      <c r="Q11" s="7" t="s">
        <v>1</v>
      </c>
      <c r="R11" s="1" t="s">
        <v>2</v>
      </c>
      <c r="X11" s="7" t="s">
        <v>1</v>
      </c>
      <c r="Y11" s="1" t="s">
        <v>2</v>
      </c>
      <c r="AE11" s="7" t="s">
        <v>1</v>
      </c>
      <c r="AF11" s="1" t="s">
        <v>2</v>
      </c>
      <c r="AL11" s="7" t="s">
        <v>1</v>
      </c>
      <c r="AM11" s="1" t="s">
        <v>2</v>
      </c>
      <c r="AS11" s="7" t="s">
        <v>1</v>
      </c>
      <c r="AT11" s="1" t="s">
        <v>2</v>
      </c>
      <c r="AZ11" s="7" t="s">
        <v>1</v>
      </c>
      <c r="BA11" s="1" t="s">
        <v>2</v>
      </c>
      <c r="BG11" s="7" t="s">
        <v>1</v>
      </c>
      <c r="BH11" s="1" t="s">
        <v>2</v>
      </c>
      <c r="BL11" s="16"/>
      <c r="BN11" s="7" t="s">
        <v>1</v>
      </c>
      <c r="BO11" s="1" t="s">
        <v>2</v>
      </c>
      <c r="BS11" s="16"/>
      <c r="BU11" s="7" t="s">
        <v>1</v>
      </c>
      <c r="BV11" s="1" t="s">
        <v>2</v>
      </c>
      <c r="BZ11" s="16"/>
      <c r="CB11" s="7" t="s">
        <v>1</v>
      </c>
      <c r="CC11" s="1" t="s">
        <v>2</v>
      </c>
      <c r="CG11" s="16"/>
      <c r="CI11" s="7" t="s">
        <v>1</v>
      </c>
      <c r="CJ11" s="1" t="s">
        <v>2</v>
      </c>
      <c r="CN11" s="16"/>
      <c r="CP11" s="7" t="s">
        <v>1</v>
      </c>
      <c r="CQ11" s="1" t="s">
        <v>2</v>
      </c>
      <c r="CU11" s="16"/>
      <c r="CW11" s="7" t="s">
        <v>1</v>
      </c>
      <c r="CX11" s="1" t="s">
        <v>2</v>
      </c>
      <c r="DB11" s="16"/>
      <c r="DD11" s="7" t="s">
        <v>1</v>
      </c>
      <c r="DE11" s="1" t="s">
        <v>2</v>
      </c>
      <c r="DI11" s="16"/>
      <c r="DK11" s="7" t="s">
        <v>1</v>
      </c>
      <c r="DL11" s="1" t="s">
        <v>2</v>
      </c>
    </row>
    <row r="12" spans="3:119" ht="12">
      <c r="C12" s="7" t="s">
        <v>3</v>
      </c>
      <c r="D12" s="13"/>
      <c r="E12" s="13"/>
      <c r="F12" s="13"/>
      <c r="G12" s="15"/>
      <c r="H12" s="1"/>
      <c r="J12" s="7" t="s">
        <v>3</v>
      </c>
      <c r="K12" s="13"/>
      <c r="L12" s="13"/>
      <c r="M12" s="13"/>
      <c r="N12" s="15"/>
      <c r="O12" s="1"/>
      <c r="Q12" s="7" t="s">
        <v>3</v>
      </c>
      <c r="R12" s="13"/>
      <c r="S12" s="13"/>
      <c r="T12" s="13"/>
      <c r="U12" s="15"/>
      <c r="V12" s="1"/>
      <c r="X12" s="7" t="s">
        <v>3</v>
      </c>
      <c r="Y12" s="13"/>
      <c r="Z12" s="13"/>
      <c r="AA12" s="13"/>
      <c r="AB12" s="15"/>
      <c r="AC12" s="1"/>
      <c r="AE12" s="7" t="s">
        <v>3</v>
      </c>
      <c r="AF12" s="13"/>
      <c r="AG12" s="13"/>
      <c r="AH12" s="13"/>
      <c r="AI12" s="15"/>
      <c r="AJ12" s="1"/>
      <c r="AL12" s="7" t="s">
        <v>3</v>
      </c>
      <c r="AM12" s="13"/>
      <c r="AN12" s="13"/>
      <c r="AO12" s="13"/>
      <c r="AP12" s="15"/>
      <c r="AQ12" s="1"/>
      <c r="AS12" s="7" t="s">
        <v>3</v>
      </c>
      <c r="AT12" s="13"/>
      <c r="AU12" s="13"/>
      <c r="AV12" s="13"/>
      <c r="AW12" s="15"/>
      <c r="AX12" s="1"/>
      <c r="AZ12" s="7" t="s">
        <v>3</v>
      </c>
      <c r="BA12" s="13"/>
      <c r="BB12" s="13"/>
      <c r="BC12" s="13"/>
      <c r="BD12" s="15"/>
      <c r="BE12" s="15"/>
      <c r="BG12" s="7" t="s">
        <v>3</v>
      </c>
      <c r="BH12" s="13"/>
      <c r="BI12" s="13"/>
      <c r="BJ12" s="13"/>
      <c r="BK12" s="15"/>
      <c r="BL12" s="15"/>
      <c r="BN12" s="7" t="s">
        <v>3</v>
      </c>
      <c r="BO12" s="13"/>
      <c r="BP12" s="13"/>
      <c r="BQ12" s="13"/>
      <c r="BR12" s="15"/>
      <c r="BS12" s="15"/>
      <c r="BU12" s="7" t="s">
        <v>3</v>
      </c>
      <c r="BV12" s="13"/>
      <c r="BW12" s="13"/>
      <c r="BX12" s="13"/>
      <c r="BY12" s="15"/>
      <c r="BZ12" s="15"/>
      <c r="CB12" s="7" t="s">
        <v>3</v>
      </c>
      <c r="CC12" s="13"/>
      <c r="CD12" s="13"/>
      <c r="CE12" s="13"/>
      <c r="CF12" s="15"/>
      <c r="CG12" s="15"/>
      <c r="CI12" s="7" t="s">
        <v>3</v>
      </c>
      <c r="CJ12" s="13"/>
      <c r="CK12" s="13"/>
      <c r="CL12" s="13"/>
      <c r="CM12" s="15"/>
      <c r="CN12" s="15"/>
      <c r="CP12" s="7" t="s">
        <v>3</v>
      </c>
      <c r="CQ12" s="13"/>
      <c r="CR12" s="13"/>
      <c r="CS12" s="13"/>
      <c r="CT12" s="15"/>
      <c r="CU12" s="15"/>
      <c r="CW12" s="7" t="s">
        <v>3</v>
      </c>
      <c r="CX12" s="13"/>
      <c r="CY12" s="13"/>
      <c r="CZ12" s="13"/>
      <c r="DA12" s="15"/>
      <c r="DB12" s="15"/>
      <c r="DD12" s="7" t="s">
        <v>3</v>
      </c>
      <c r="DE12" s="13"/>
      <c r="DF12" s="13"/>
      <c r="DG12" s="13"/>
      <c r="DH12" s="15"/>
      <c r="DI12" s="15"/>
      <c r="DK12" s="7" t="s">
        <v>3</v>
      </c>
      <c r="DL12" s="13"/>
      <c r="DM12" s="13"/>
      <c r="DN12" s="13"/>
      <c r="DO12" s="15"/>
    </row>
    <row r="13" spans="2:119" ht="12">
      <c r="B13" s="7" t="s">
        <v>4</v>
      </c>
      <c r="C13" s="7" t="s">
        <v>16</v>
      </c>
      <c r="D13" s="1" t="s">
        <v>12</v>
      </c>
      <c r="E13" s="1" t="s">
        <v>6</v>
      </c>
      <c r="F13" s="1" t="s">
        <v>13</v>
      </c>
      <c r="G13" s="7" t="s">
        <v>7</v>
      </c>
      <c r="H13" s="7"/>
      <c r="I13" s="7" t="s">
        <v>4</v>
      </c>
      <c r="J13" s="7" t="s">
        <v>16</v>
      </c>
      <c r="K13" s="1" t="s">
        <v>12</v>
      </c>
      <c r="L13" s="1" t="s">
        <v>6</v>
      </c>
      <c r="M13" s="1" t="s">
        <v>13</v>
      </c>
      <c r="N13" s="7" t="s">
        <v>7</v>
      </c>
      <c r="O13" s="7"/>
      <c r="P13" s="7" t="s">
        <v>4</v>
      </c>
      <c r="Q13" s="7" t="s">
        <v>16</v>
      </c>
      <c r="R13" s="1" t="s">
        <v>12</v>
      </c>
      <c r="S13" s="1" t="s">
        <v>6</v>
      </c>
      <c r="T13" s="1" t="s">
        <v>13</v>
      </c>
      <c r="U13" s="7" t="s">
        <v>7</v>
      </c>
      <c r="V13" s="7"/>
      <c r="W13" s="7" t="s">
        <v>4</v>
      </c>
      <c r="X13" s="7" t="s">
        <v>16</v>
      </c>
      <c r="Y13" s="1" t="s">
        <v>12</v>
      </c>
      <c r="Z13" s="1" t="s">
        <v>6</v>
      </c>
      <c r="AA13" s="1" t="s">
        <v>13</v>
      </c>
      <c r="AB13" s="7" t="s">
        <v>7</v>
      </c>
      <c r="AC13" s="7"/>
      <c r="AD13" s="7" t="s">
        <v>4</v>
      </c>
      <c r="AE13" s="7" t="s">
        <v>16</v>
      </c>
      <c r="AF13" s="1" t="s">
        <v>12</v>
      </c>
      <c r="AG13" s="1" t="s">
        <v>6</v>
      </c>
      <c r="AH13" s="1" t="s">
        <v>13</v>
      </c>
      <c r="AI13" s="7" t="s">
        <v>7</v>
      </c>
      <c r="AJ13" s="7"/>
      <c r="AK13" s="7" t="s">
        <v>4</v>
      </c>
      <c r="AL13" s="7" t="s">
        <v>16</v>
      </c>
      <c r="AM13" s="1" t="s">
        <v>12</v>
      </c>
      <c r="AN13" s="1" t="s">
        <v>6</v>
      </c>
      <c r="AO13" s="1" t="s">
        <v>13</v>
      </c>
      <c r="AP13" s="7" t="s">
        <v>7</v>
      </c>
      <c r="AQ13" s="7"/>
      <c r="AR13" s="7" t="s">
        <v>4</v>
      </c>
      <c r="AS13" s="7" t="s">
        <v>5</v>
      </c>
      <c r="AT13" s="1" t="s">
        <v>12</v>
      </c>
      <c r="AU13" s="1" t="s">
        <v>6</v>
      </c>
      <c r="AV13" s="1" t="s">
        <v>13</v>
      </c>
      <c r="AW13" s="7" t="s">
        <v>7</v>
      </c>
      <c r="AX13" s="7"/>
      <c r="AY13" s="7" t="s">
        <v>4</v>
      </c>
      <c r="AZ13" s="7" t="s">
        <v>5</v>
      </c>
      <c r="BA13" s="1" t="s">
        <v>12</v>
      </c>
      <c r="BB13" s="1" t="s">
        <v>6</v>
      </c>
      <c r="BC13" s="1" t="s">
        <v>13</v>
      </c>
      <c r="BD13" s="7" t="s">
        <v>7</v>
      </c>
      <c r="BE13" s="7"/>
      <c r="BF13" s="7" t="s">
        <v>4</v>
      </c>
      <c r="BG13" s="7" t="s">
        <v>5</v>
      </c>
      <c r="BH13" s="1" t="s">
        <v>12</v>
      </c>
      <c r="BI13" s="1" t="s">
        <v>6</v>
      </c>
      <c r="BJ13" s="1" t="s">
        <v>13</v>
      </c>
      <c r="BK13" s="7" t="s">
        <v>7</v>
      </c>
      <c r="BL13" s="7"/>
      <c r="BM13" s="7" t="s">
        <v>4</v>
      </c>
      <c r="BN13" s="7" t="s">
        <v>5</v>
      </c>
      <c r="BO13" s="1" t="s">
        <v>12</v>
      </c>
      <c r="BP13" s="1" t="s">
        <v>6</v>
      </c>
      <c r="BQ13" s="1" t="s">
        <v>13</v>
      </c>
      <c r="BR13" s="7" t="s">
        <v>7</v>
      </c>
      <c r="BS13" s="7"/>
      <c r="BT13" s="7" t="s">
        <v>4</v>
      </c>
      <c r="BU13" s="7" t="s">
        <v>5</v>
      </c>
      <c r="BV13" s="1" t="s">
        <v>12</v>
      </c>
      <c r="BW13" s="1" t="s">
        <v>6</v>
      </c>
      <c r="BX13" s="1" t="s">
        <v>13</v>
      </c>
      <c r="BY13" s="7" t="s">
        <v>7</v>
      </c>
      <c r="BZ13" s="7"/>
      <c r="CA13" s="7" t="s">
        <v>4</v>
      </c>
      <c r="CB13" s="7" t="s">
        <v>5</v>
      </c>
      <c r="CC13" s="1" t="s">
        <v>12</v>
      </c>
      <c r="CD13" s="1" t="s">
        <v>6</v>
      </c>
      <c r="CE13" s="1" t="s">
        <v>13</v>
      </c>
      <c r="CF13" s="7" t="s">
        <v>7</v>
      </c>
      <c r="CG13" s="7"/>
      <c r="CH13" s="7" t="s">
        <v>4</v>
      </c>
      <c r="CI13" s="7" t="s">
        <v>5</v>
      </c>
      <c r="CJ13" s="1" t="s">
        <v>12</v>
      </c>
      <c r="CK13" s="1" t="s">
        <v>6</v>
      </c>
      <c r="CL13" s="1" t="s">
        <v>13</v>
      </c>
      <c r="CM13" s="7" t="s">
        <v>7</v>
      </c>
      <c r="CN13" s="7"/>
      <c r="CO13" s="7" t="s">
        <v>4</v>
      </c>
      <c r="CP13" s="7" t="s">
        <v>5</v>
      </c>
      <c r="CQ13" s="1" t="s">
        <v>12</v>
      </c>
      <c r="CR13" s="1" t="s">
        <v>6</v>
      </c>
      <c r="CS13" s="1" t="s">
        <v>13</v>
      </c>
      <c r="CT13" s="7" t="s">
        <v>7</v>
      </c>
      <c r="CU13" s="7"/>
      <c r="CV13" s="7" t="s">
        <v>4</v>
      </c>
      <c r="CW13" s="7" t="s">
        <v>5</v>
      </c>
      <c r="CX13" s="1" t="s">
        <v>12</v>
      </c>
      <c r="CY13" s="1" t="s">
        <v>6</v>
      </c>
      <c r="CZ13" s="1" t="s">
        <v>13</v>
      </c>
      <c r="DA13" s="7" t="s">
        <v>7</v>
      </c>
      <c r="DB13" s="7"/>
      <c r="DC13" s="7" t="s">
        <v>4</v>
      </c>
      <c r="DD13" s="7" t="s">
        <v>5</v>
      </c>
      <c r="DE13" s="1" t="s">
        <v>12</v>
      </c>
      <c r="DF13" s="1" t="s">
        <v>6</v>
      </c>
      <c r="DG13" s="1" t="s">
        <v>13</v>
      </c>
      <c r="DH13" s="7" t="s">
        <v>7</v>
      </c>
      <c r="DI13" s="7"/>
      <c r="DJ13" s="7" t="s">
        <v>4</v>
      </c>
      <c r="DK13" s="7" t="s">
        <v>5</v>
      </c>
      <c r="DL13" s="1" t="s">
        <v>12</v>
      </c>
      <c r="DM13" s="1" t="s">
        <v>6</v>
      </c>
      <c r="DN13" s="1" t="s">
        <v>13</v>
      </c>
      <c r="DO13" s="7" t="s">
        <v>7</v>
      </c>
    </row>
    <row r="14" spans="1:119" ht="12">
      <c r="A14" s="1" t="s">
        <v>8</v>
      </c>
      <c r="B14" s="7" t="s">
        <v>9</v>
      </c>
      <c r="C14" s="7" t="s">
        <v>10</v>
      </c>
      <c r="D14" s="1" t="s">
        <v>17</v>
      </c>
      <c r="E14" s="1" t="s">
        <v>11</v>
      </c>
      <c r="F14" s="1" t="s">
        <v>14</v>
      </c>
      <c r="G14" s="7" t="s">
        <v>98</v>
      </c>
      <c r="H14" s="7"/>
      <c r="I14" s="7" t="s">
        <v>9</v>
      </c>
      <c r="J14" s="7" t="s">
        <v>10</v>
      </c>
      <c r="K14" s="1" t="s">
        <v>17</v>
      </c>
      <c r="L14" s="1" t="s">
        <v>11</v>
      </c>
      <c r="M14" s="1" t="s">
        <v>14</v>
      </c>
      <c r="N14" s="7" t="s">
        <v>98</v>
      </c>
      <c r="O14" s="7"/>
      <c r="P14" s="7" t="s">
        <v>9</v>
      </c>
      <c r="Q14" s="7" t="s">
        <v>10</v>
      </c>
      <c r="R14" s="1" t="s">
        <v>17</v>
      </c>
      <c r="S14" s="1" t="s">
        <v>11</v>
      </c>
      <c r="T14" s="1" t="s">
        <v>14</v>
      </c>
      <c r="U14" s="7" t="s">
        <v>98</v>
      </c>
      <c r="V14" s="7"/>
      <c r="W14" s="7" t="s">
        <v>9</v>
      </c>
      <c r="X14" s="7" t="s">
        <v>10</v>
      </c>
      <c r="Y14" s="1" t="s">
        <v>17</v>
      </c>
      <c r="Z14" s="1" t="s">
        <v>11</v>
      </c>
      <c r="AA14" s="1" t="s">
        <v>14</v>
      </c>
      <c r="AB14" s="7" t="s">
        <v>98</v>
      </c>
      <c r="AC14" s="7"/>
      <c r="AD14" s="7" t="s">
        <v>9</v>
      </c>
      <c r="AE14" s="7" t="s">
        <v>10</v>
      </c>
      <c r="AF14" s="1" t="s">
        <v>17</v>
      </c>
      <c r="AG14" s="1" t="s">
        <v>11</v>
      </c>
      <c r="AH14" s="1" t="s">
        <v>14</v>
      </c>
      <c r="AI14" s="7" t="s">
        <v>98</v>
      </c>
      <c r="AJ14" s="7"/>
      <c r="AK14" s="7" t="s">
        <v>9</v>
      </c>
      <c r="AL14" s="7" t="s">
        <v>10</v>
      </c>
      <c r="AM14" s="1" t="s">
        <v>17</v>
      </c>
      <c r="AN14" s="1" t="s">
        <v>11</v>
      </c>
      <c r="AO14" s="1" t="s">
        <v>14</v>
      </c>
      <c r="AP14" s="7" t="s">
        <v>98</v>
      </c>
      <c r="AQ14" s="7"/>
      <c r="AR14" s="7" t="s">
        <v>9</v>
      </c>
      <c r="AS14" s="7" t="s">
        <v>10</v>
      </c>
      <c r="AT14" s="1" t="s">
        <v>17</v>
      </c>
      <c r="AU14" s="1" t="s">
        <v>11</v>
      </c>
      <c r="AV14" s="1" t="s">
        <v>14</v>
      </c>
      <c r="AW14" s="7" t="s">
        <v>98</v>
      </c>
      <c r="AX14" s="7"/>
      <c r="AY14" s="7" t="s">
        <v>9</v>
      </c>
      <c r="AZ14" s="7" t="s">
        <v>10</v>
      </c>
      <c r="BA14" s="1" t="s">
        <v>17</v>
      </c>
      <c r="BB14" s="1" t="s">
        <v>11</v>
      </c>
      <c r="BC14" s="1" t="s">
        <v>14</v>
      </c>
      <c r="BD14" s="7" t="s">
        <v>98</v>
      </c>
      <c r="BE14" s="7"/>
      <c r="BF14" s="7" t="s">
        <v>9</v>
      </c>
      <c r="BG14" s="7" t="s">
        <v>10</v>
      </c>
      <c r="BH14" s="1" t="s">
        <v>17</v>
      </c>
      <c r="BI14" s="1" t="s">
        <v>11</v>
      </c>
      <c r="BJ14" s="1" t="s">
        <v>14</v>
      </c>
      <c r="BK14" s="7" t="s">
        <v>98</v>
      </c>
      <c r="BL14" s="7"/>
      <c r="BM14" s="7" t="s">
        <v>9</v>
      </c>
      <c r="BN14" s="7" t="s">
        <v>10</v>
      </c>
      <c r="BO14" s="1" t="s">
        <v>17</v>
      </c>
      <c r="BP14" s="1" t="s">
        <v>11</v>
      </c>
      <c r="BQ14" s="1" t="s">
        <v>14</v>
      </c>
      <c r="BR14" s="7" t="s">
        <v>98</v>
      </c>
      <c r="BS14" s="7"/>
      <c r="BT14" s="7" t="s">
        <v>9</v>
      </c>
      <c r="BU14" s="7" t="s">
        <v>10</v>
      </c>
      <c r="BV14" s="1" t="s">
        <v>17</v>
      </c>
      <c r="BW14" s="1" t="s">
        <v>11</v>
      </c>
      <c r="BX14" s="1" t="s">
        <v>14</v>
      </c>
      <c r="BY14" s="7" t="s">
        <v>98</v>
      </c>
      <c r="BZ14" s="7"/>
      <c r="CA14" s="7" t="s">
        <v>9</v>
      </c>
      <c r="CB14" s="7" t="s">
        <v>10</v>
      </c>
      <c r="CC14" s="1" t="s">
        <v>17</v>
      </c>
      <c r="CD14" s="1" t="s">
        <v>11</v>
      </c>
      <c r="CE14" s="1" t="s">
        <v>14</v>
      </c>
      <c r="CF14" s="7" t="s">
        <v>98</v>
      </c>
      <c r="CG14" s="7"/>
      <c r="CH14" s="7" t="s">
        <v>9</v>
      </c>
      <c r="CI14" s="7" t="s">
        <v>10</v>
      </c>
      <c r="CJ14" s="1" t="s">
        <v>17</v>
      </c>
      <c r="CK14" s="1" t="s">
        <v>11</v>
      </c>
      <c r="CL14" s="1" t="s">
        <v>14</v>
      </c>
      <c r="CM14" s="7" t="s">
        <v>98</v>
      </c>
      <c r="CN14" s="7"/>
      <c r="CO14" s="7" t="s">
        <v>9</v>
      </c>
      <c r="CP14" s="7" t="s">
        <v>10</v>
      </c>
      <c r="CQ14" s="1" t="s">
        <v>17</v>
      </c>
      <c r="CR14" s="1" t="s">
        <v>11</v>
      </c>
      <c r="CS14" s="1" t="s">
        <v>14</v>
      </c>
      <c r="CT14" s="7" t="s">
        <v>98</v>
      </c>
      <c r="CU14" s="7"/>
      <c r="CV14" s="7" t="s">
        <v>9</v>
      </c>
      <c r="CW14" s="7" t="s">
        <v>10</v>
      </c>
      <c r="CX14" s="1" t="s">
        <v>17</v>
      </c>
      <c r="CY14" s="1" t="s">
        <v>11</v>
      </c>
      <c r="CZ14" s="1" t="s">
        <v>14</v>
      </c>
      <c r="DA14" s="7" t="s">
        <v>98</v>
      </c>
      <c r="DB14" s="7"/>
      <c r="DC14" s="7" t="s">
        <v>9</v>
      </c>
      <c r="DD14" s="7" t="s">
        <v>10</v>
      </c>
      <c r="DE14" s="1" t="s">
        <v>17</v>
      </c>
      <c r="DF14" s="1" t="s">
        <v>11</v>
      </c>
      <c r="DG14" s="1" t="s">
        <v>14</v>
      </c>
      <c r="DH14" s="7" t="s">
        <v>98</v>
      </c>
      <c r="DI14" s="7"/>
      <c r="DJ14" s="7" t="s">
        <v>9</v>
      </c>
      <c r="DK14" s="7" t="s">
        <v>10</v>
      </c>
      <c r="DL14" s="1" t="s">
        <v>17</v>
      </c>
      <c r="DM14" s="1" t="s">
        <v>11</v>
      </c>
      <c r="DN14" s="1" t="s">
        <v>14</v>
      </c>
      <c r="DO14" s="7" t="s">
        <v>98</v>
      </c>
    </row>
    <row r="15" spans="1:119" ht="12.75" thickBo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</row>
    <row r="16" spans="1:119" ht="12">
      <c r="A16" s="15" t="s">
        <v>24</v>
      </c>
      <c r="B16" s="12" t="s">
        <v>0</v>
      </c>
      <c r="C16" s="12" t="s">
        <v>0</v>
      </c>
      <c r="D16" s="19">
        <v>27730135.966372</v>
      </c>
      <c r="E16" s="19">
        <v>27255679.9690389</v>
      </c>
      <c r="F16" s="19">
        <v>27206676.6476423</v>
      </c>
      <c r="G16" s="11">
        <f aca="true" t="shared" si="0" ref="G16:G80">E16/D16</f>
        <v>0.9828902390558609</v>
      </c>
      <c r="H16" s="18"/>
      <c r="I16" s="12" t="s">
        <v>0</v>
      </c>
      <c r="J16" s="12" t="s">
        <v>0</v>
      </c>
      <c r="K16" s="19">
        <v>27320809.6680905</v>
      </c>
      <c r="L16" s="19">
        <v>27826947.9028259</v>
      </c>
      <c r="M16" s="19">
        <v>26853357.1458692</v>
      </c>
      <c r="N16" s="11">
        <f aca="true" t="shared" si="1" ref="N16:N80">L16/K16</f>
        <v>1.018525740667435</v>
      </c>
      <c r="O16" s="18"/>
      <c r="P16" s="12" t="s">
        <v>0</v>
      </c>
      <c r="Q16" s="12" t="s">
        <v>0</v>
      </c>
      <c r="R16" s="19">
        <v>26315372.2900471</v>
      </c>
      <c r="S16" s="19">
        <v>28130678.368618</v>
      </c>
      <c r="T16" s="19">
        <v>26802884.0526595</v>
      </c>
      <c r="U16" s="11">
        <f aca="true" t="shared" si="2" ref="U16:U80">S16/R16</f>
        <v>1.0689827245673236</v>
      </c>
      <c r="V16" s="18"/>
      <c r="W16" s="12" t="s">
        <v>0</v>
      </c>
      <c r="X16" s="12" t="s">
        <v>0</v>
      </c>
      <c r="Y16" s="19">
        <v>24717136.9620584</v>
      </c>
      <c r="Z16" s="19">
        <v>28093349.1041232</v>
      </c>
      <c r="AA16" s="19">
        <v>26422192.4132049</v>
      </c>
      <c r="AB16" s="11">
        <f aca="true" t="shared" si="3" ref="AB16:AB80">Z16/Y16</f>
        <v>1.1365939812223154</v>
      </c>
      <c r="AC16" s="18"/>
      <c r="AD16" s="12" t="s">
        <v>0</v>
      </c>
      <c r="AE16" s="12" t="s">
        <v>0</v>
      </c>
      <c r="AF16" s="19">
        <v>28944199.2028032</v>
      </c>
      <c r="AG16" s="19">
        <v>30462529.314</v>
      </c>
      <c r="AH16" s="19">
        <v>32897802.6052058</v>
      </c>
      <c r="AI16" s="11">
        <f aca="true" t="shared" si="4" ref="AI16:AI80">AG16/AF16</f>
        <v>1.0524571469591653</v>
      </c>
      <c r="AJ16" s="18"/>
      <c r="AK16" s="12" t="s">
        <v>0</v>
      </c>
      <c r="AL16" s="12" t="s">
        <v>0</v>
      </c>
      <c r="AM16" s="19">
        <v>27929317.460162</v>
      </c>
      <c r="AN16" s="19">
        <v>26713839.3441634</v>
      </c>
      <c r="AO16" s="19">
        <v>29394409.7706389</v>
      </c>
      <c r="AP16" s="11">
        <f aca="true" t="shared" si="5" ref="AP16:AP80">AN16/AM16</f>
        <v>0.9564802069462549</v>
      </c>
      <c r="AQ16" s="18"/>
      <c r="AR16" s="12" t="s">
        <v>0</v>
      </c>
      <c r="AS16" s="12" t="s">
        <v>0</v>
      </c>
      <c r="AT16" s="19">
        <v>27085054.6768695</v>
      </c>
      <c r="AU16" s="19">
        <v>26046706.0744882</v>
      </c>
      <c r="AV16" s="19">
        <v>25906318.7024828</v>
      </c>
      <c r="AW16" s="11">
        <f aca="true" t="shared" si="6" ref="AW16:AW80">AU16/AT16</f>
        <v>0.9616634112513701</v>
      </c>
      <c r="AX16" s="18"/>
      <c r="AY16" s="12" t="s">
        <v>0</v>
      </c>
      <c r="AZ16" s="12" t="s">
        <v>0</v>
      </c>
      <c r="BA16" s="19">
        <v>26459150.2537899</v>
      </c>
      <c r="BB16" s="19">
        <v>26899245.0208623</v>
      </c>
      <c r="BC16" s="19">
        <v>25444796.6918722</v>
      </c>
      <c r="BD16" s="11">
        <f aca="true" t="shared" si="7" ref="BD16:BD80">BB16/BA16</f>
        <v>1.0166329894517063</v>
      </c>
      <c r="BE16" s="18"/>
      <c r="BF16" s="12" t="s">
        <v>0</v>
      </c>
      <c r="BG16" s="12" t="s">
        <v>0</v>
      </c>
      <c r="BH16" s="19">
        <v>26938983.6274655</v>
      </c>
      <c r="BI16" s="19">
        <v>28357660.5935221</v>
      </c>
      <c r="BJ16" s="19">
        <v>27387059.4579808</v>
      </c>
      <c r="BK16" s="11">
        <f aca="true" t="shared" si="8" ref="BK16:BK80">BI16/BH16</f>
        <v>1.0526626017401115</v>
      </c>
      <c r="BL16" s="18"/>
      <c r="BM16" s="12" t="s">
        <v>0</v>
      </c>
      <c r="BN16" s="12" t="s">
        <v>0</v>
      </c>
      <c r="BO16" s="19">
        <v>25900420.3738931</v>
      </c>
      <c r="BP16" s="19">
        <v>25145230.159</v>
      </c>
      <c r="BQ16" s="19">
        <v>27264403.8969449</v>
      </c>
      <c r="BR16" s="11">
        <f aca="true" t="shared" si="9" ref="BR16:BR80">BP16/BO16</f>
        <v>0.9708425498894871</v>
      </c>
      <c r="BS16" s="18"/>
      <c r="BT16" s="12" t="s">
        <v>0</v>
      </c>
      <c r="BU16" s="12" t="s">
        <v>0</v>
      </c>
      <c r="BV16" s="19">
        <v>25624482.1917195</v>
      </c>
      <c r="BW16" s="19">
        <v>25624482.1917195</v>
      </c>
      <c r="BX16" s="19">
        <v>24877337.6306067</v>
      </c>
      <c r="BY16" s="11">
        <f aca="true" t="shared" si="10" ref="BY16:BY80">BW16/BV16</f>
        <v>1</v>
      </c>
      <c r="BZ16" s="18"/>
      <c r="CA16" s="12" t="s">
        <v>0</v>
      </c>
      <c r="CB16" s="12" t="s">
        <v>0</v>
      </c>
      <c r="CC16" s="19">
        <v>25656976.7388691</v>
      </c>
      <c r="CD16" s="19">
        <v>27468601.9954058</v>
      </c>
      <c r="CE16" s="19">
        <v>25656976.7388691</v>
      </c>
      <c r="CF16" s="11">
        <f aca="true" t="shared" si="11" ref="CF16:CF80">CD16/CC16</f>
        <v>1.0706094593675246</v>
      </c>
      <c r="CG16" s="18"/>
      <c r="CH16" s="12" t="s">
        <v>0</v>
      </c>
      <c r="CI16" s="12" t="s">
        <v>0</v>
      </c>
      <c r="CJ16" s="19">
        <v>24125875.4127173</v>
      </c>
      <c r="CK16" s="19">
        <v>27361272.3383135</v>
      </c>
      <c r="CL16" s="19">
        <v>25829390.4323775</v>
      </c>
      <c r="CM16" s="11">
        <f aca="true" t="shared" si="12" ref="CM16:CM80">CK16/CJ16</f>
        <v>1.134104850922456</v>
      </c>
      <c r="CN16" s="18"/>
      <c r="CO16" s="12" t="s">
        <v>0</v>
      </c>
      <c r="CP16" s="12" t="s">
        <v>0</v>
      </c>
      <c r="CQ16" s="19">
        <v>24469108.7692714</v>
      </c>
      <c r="CR16" s="19">
        <v>29309095.727067</v>
      </c>
      <c r="CS16" s="19">
        <v>27750534.9529799</v>
      </c>
      <c r="CT16" s="11">
        <f aca="true" t="shared" si="13" ref="CT16:CT80">CR16/CQ16</f>
        <v>1.197799887336874</v>
      </c>
      <c r="CU16" s="18"/>
      <c r="CV16" s="12" t="s">
        <v>0</v>
      </c>
      <c r="CW16" s="12" t="s">
        <v>0</v>
      </c>
      <c r="CX16" s="19">
        <v>23750020.8707751</v>
      </c>
      <c r="CY16" s="19">
        <v>26890916.144929</v>
      </c>
      <c r="CZ16" s="19">
        <v>28447772.323263</v>
      </c>
      <c r="DA16" s="11">
        <f aca="true" t="shared" si="14" ref="DA16:DA80">CY16/CX16</f>
        <v>1.132248105854039</v>
      </c>
      <c r="DB16" s="18"/>
      <c r="DC16" s="12" t="s">
        <v>0</v>
      </c>
      <c r="DD16" s="12" t="s">
        <v>0</v>
      </c>
      <c r="DE16" s="19">
        <v>24572124.1819685</v>
      </c>
      <c r="DF16" s="19">
        <v>28376049.2649001</v>
      </c>
      <c r="DG16" s="19">
        <v>27821741.061844</v>
      </c>
      <c r="DH16" s="11">
        <f aca="true" t="shared" si="15" ref="DH16:DH80">DF16/DE16</f>
        <v>1.1548065220068762</v>
      </c>
      <c r="DI16" s="18"/>
      <c r="DJ16" s="12" t="s">
        <v>0</v>
      </c>
      <c r="DK16" s="12" t="s">
        <v>0</v>
      </c>
      <c r="DL16" s="19"/>
      <c r="DM16" s="19"/>
      <c r="DN16" s="19"/>
      <c r="DO16" s="11" t="e">
        <f aca="true" t="shared" si="16" ref="DO16:DO38">DM16/DL16</f>
        <v>#DIV/0!</v>
      </c>
    </row>
    <row r="17" spans="1:119" ht="12">
      <c r="A17" s="15" t="s">
        <v>25</v>
      </c>
      <c r="B17" s="12" t="s">
        <v>0</v>
      </c>
      <c r="C17" s="12" t="s">
        <v>0</v>
      </c>
      <c r="D17" s="19">
        <v>14919463.4574521</v>
      </c>
      <c r="E17" s="19">
        <v>14338709.0701755</v>
      </c>
      <c r="F17" s="19">
        <v>14327402.129397</v>
      </c>
      <c r="G17" s="11">
        <f t="shared" si="0"/>
        <v>0.961074043384146</v>
      </c>
      <c r="H17" s="18"/>
      <c r="I17" s="12" t="s">
        <v>0</v>
      </c>
      <c r="J17" s="12" t="s">
        <v>0</v>
      </c>
      <c r="K17" s="19">
        <v>14064971.1348883</v>
      </c>
      <c r="L17" s="19">
        <v>13991099.9578259</v>
      </c>
      <c r="M17" s="19">
        <v>13517478.6786884</v>
      </c>
      <c r="N17" s="11">
        <f t="shared" si="1"/>
        <v>0.9947478614528285</v>
      </c>
      <c r="O17" s="18"/>
      <c r="P17" s="12" t="s">
        <v>0</v>
      </c>
      <c r="Q17" s="12" t="s">
        <v>0</v>
      </c>
      <c r="R17" s="19">
        <v>13940043.7854998</v>
      </c>
      <c r="S17" s="19">
        <v>14462426.928618</v>
      </c>
      <c r="T17" s="19">
        <v>13866828.7441847</v>
      </c>
      <c r="U17" s="11">
        <f t="shared" si="2"/>
        <v>1.0374735654461555</v>
      </c>
      <c r="V17" s="18"/>
      <c r="W17" s="12" t="s">
        <v>0</v>
      </c>
      <c r="X17" s="12" t="s">
        <v>0</v>
      </c>
      <c r="Y17" s="19">
        <v>13035073.6613873</v>
      </c>
      <c r="Z17" s="19">
        <v>14561336.1371232</v>
      </c>
      <c r="AA17" s="19">
        <v>13523544.3473327</v>
      </c>
      <c r="AB17" s="11">
        <f t="shared" si="3"/>
        <v>1.117088903015333</v>
      </c>
      <c r="AC17" s="18"/>
      <c r="AD17" s="12" t="s">
        <v>0</v>
      </c>
      <c r="AE17" s="12" t="s">
        <v>0</v>
      </c>
      <c r="AF17" s="19">
        <v>14904595.9817898</v>
      </c>
      <c r="AG17" s="19">
        <v>15334952.51</v>
      </c>
      <c r="AH17" s="19">
        <v>16649758.7751843</v>
      </c>
      <c r="AI17" s="11">
        <f t="shared" si="4"/>
        <v>1.0288740821110485</v>
      </c>
      <c r="AJ17" s="18"/>
      <c r="AK17" s="12" t="s">
        <v>0</v>
      </c>
      <c r="AL17" s="12" t="s">
        <v>0</v>
      </c>
      <c r="AM17" s="19">
        <v>14523594.6787399</v>
      </c>
      <c r="AN17" s="19">
        <v>13234063.15</v>
      </c>
      <c r="AO17" s="19">
        <v>14942950.1440414</v>
      </c>
      <c r="AP17" s="11">
        <f t="shared" si="5"/>
        <v>0.9112112698499114</v>
      </c>
      <c r="AQ17" s="18"/>
      <c r="AR17" s="12" t="s">
        <v>0</v>
      </c>
      <c r="AS17" s="12" t="s">
        <v>0</v>
      </c>
      <c r="AT17" s="19">
        <v>13679489.1838431</v>
      </c>
      <c r="AU17" s="19">
        <v>13011686.3154882</v>
      </c>
      <c r="AV17" s="19">
        <v>12464904.7101078</v>
      </c>
      <c r="AW17" s="11">
        <f t="shared" si="6"/>
        <v>0.9511821779760867</v>
      </c>
      <c r="AX17" s="18"/>
      <c r="AY17" s="12" t="s">
        <v>0</v>
      </c>
      <c r="AZ17" s="12" t="s">
        <v>0</v>
      </c>
      <c r="BA17" s="19">
        <v>13683179.0494499</v>
      </c>
      <c r="BB17" s="19">
        <v>13962728.27</v>
      </c>
      <c r="BC17" s="19">
        <v>13015196.0498925</v>
      </c>
      <c r="BD17" s="11">
        <f t="shared" si="7"/>
        <v>1.0204301368519575</v>
      </c>
      <c r="BE17" s="18"/>
      <c r="BF17" s="12" t="s">
        <v>0</v>
      </c>
      <c r="BG17" s="12" t="s">
        <v>0</v>
      </c>
      <c r="BH17" s="19">
        <v>13877728.6561327</v>
      </c>
      <c r="BI17" s="19">
        <v>14450561.6025589</v>
      </c>
      <c r="BJ17" s="19">
        <v>14161252.5517719</v>
      </c>
      <c r="BK17" s="11">
        <f t="shared" si="8"/>
        <v>1.0412771398418328</v>
      </c>
      <c r="BL17" s="18"/>
      <c r="BM17" s="12" t="s">
        <v>0</v>
      </c>
      <c r="BN17" s="12" t="s">
        <v>0</v>
      </c>
      <c r="BO17" s="19">
        <v>12993381.7020802</v>
      </c>
      <c r="BP17" s="19">
        <v>12694733.36</v>
      </c>
      <c r="BQ17" s="19">
        <v>13529711.3356152</v>
      </c>
      <c r="BR17" s="11">
        <f t="shared" si="9"/>
        <v>0.977015349127134</v>
      </c>
      <c r="BS17" s="18"/>
      <c r="BT17" s="12" t="s">
        <v>0</v>
      </c>
      <c r="BU17" s="12" t="s">
        <v>0</v>
      </c>
      <c r="BV17" s="19">
        <v>12858185.3479264</v>
      </c>
      <c r="BW17" s="19">
        <v>12858185.3479264</v>
      </c>
      <c r="BX17" s="19">
        <v>12562644.4468458</v>
      </c>
      <c r="BY17" s="11">
        <f t="shared" si="10"/>
        <v>1</v>
      </c>
      <c r="BZ17" s="18"/>
      <c r="CA17" s="12" t="s">
        <v>0</v>
      </c>
      <c r="CB17" s="12" t="s">
        <v>0</v>
      </c>
      <c r="CC17" s="19">
        <v>13038501.739405</v>
      </c>
      <c r="CD17" s="19">
        <v>14663879.5798649</v>
      </c>
      <c r="CE17" s="19">
        <v>13038501.739405</v>
      </c>
      <c r="CF17" s="11">
        <f t="shared" si="11"/>
        <v>1.1246598629923619</v>
      </c>
      <c r="CG17" s="18"/>
      <c r="CH17" s="12" t="s">
        <v>0</v>
      </c>
      <c r="CI17" s="12" t="s">
        <v>0</v>
      </c>
      <c r="CJ17" s="19">
        <v>12446570.4451889</v>
      </c>
      <c r="CK17" s="19">
        <v>14176508.9911227</v>
      </c>
      <c r="CL17" s="19">
        <v>13998158.2116109</v>
      </c>
      <c r="CM17" s="11">
        <f t="shared" si="12"/>
        <v>1.138989174050149</v>
      </c>
      <c r="CN17" s="18"/>
      <c r="CO17" s="12" t="s">
        <v>0</v>
      </c>
      <c r="CP17" s="12" t="s">
        <v>0</v>
      </c>
      <c r="CQ17" s="19">
        <v>12340806.0818722</v>
      </c>
      <c r="CR17" s="19">
        <v>14487347.9121734</v>
      </c>
      <c r="CS17" s="19">
        <v>14056044.5263047</v>
      </c>
      <c r="CT17" s="11">
        <f t="shared" si="13"/>
        <v>1.1739385430789908</v>
      </c>
      <c r="CU17" s="18"/>
      <c r="CV17" s="12" t="s">
        <v>0</v>
      </c>
      <c r="CW17" s="12" t="s">
        <v>0</v>
      </c>
      <c r="CX17" s="19">
        <v>12662271.6501603</v>
      </c>
      <c r="CY17" s="19">
        <v>14063790.1852997</v>
      </c>
      <c r="CZ17" s="19">
        <v>14864728.7330595</v>
      </c>
      <c r="DA17" s="11">
        <f t="shared" si="14"/>
        <v>1.1106846049319798</v>
      </c>
      <c r="DB17" s="18"/>
      <c r="DC17" s="12" t="s">
        <v>0</v>
      </c>
      <c r="DD17" s="12" t="s">
        <v>0</v>
      </c>
      <c r="DE17" s="19">
        <v>12312970.2204048</v>
      </c>
      <c r="DF17" s="19">
        <v>14043377.1643693</v>
      </c>
      <c r="DG17" s="19">
        <v>13675826.4647895</v>
      </c>
      <c r="DH17" s="11">
        <f t="shared" si="15"/>
        <v>1.140535298387785</v>
      </c>
      <c r="DI17" s="18"/>
      <c r="DJ17" s="12" t="s">
        <v>0</v>
      </c>
      <c r="DK17" s="12" t="s">
        <v>0</v>
      </c>
      <c r="DL17" s="19"/>
      <c r="DM17" s="19"/>
      <c r="DN17" s="19"/>
      <c r="DO17" s="11" t="e">
        <f t="shared" si="16"/>
        <v>#DIV/0!</v>
      </c>
    </row>
    <row r="18" spans="1:119" ht="12">
      <c r="A18" s="15" t="s">
        <v>26</v>
      </c>
      <c r="B18" s="12" t="s">
        <v>0</v>
      </c>
      <c r="C18" s="12" t="s">
        <v>0</v>
      </c>
      <c r="D18" s="19">
        <v>4067596.91777435</v>
      </c>
      <c r="E18" s="19">
        <v>4965717.18371341</v>
      </c>
      <c r="F18" s="19">
        <v>4816671.62053282</v>
      </c>
      <c r="G18" s="11">
        <f t="shared" si="0"/>
        <v>1.220798737951272</v>
      </c>
      <c r="H18" s="18"/>
      <c r="I18" s="12" t="s">
        <v>0</v>
      </c>
      <c r="J18" s="12" t="s">
        <v>0</v>
      </c>
      <c r="K18" s="19">
        <v>3862577.85967881</v>
      </c>
      <c r="L18" s="19">
        <v>4932981.37782588</v>
      </c>
      <c r="M18" s="19">
        <v>4715430.17633442</v>
      </c>
      <c r="N18" s="11">
        <f t="shared" si="1"/>
        <v>1.2771215382661774</v>
      </c>
      <c r="O18" s="18"/>
      <c r="P18" s="12" t="s">
        <v>0</v>
      </c>
      <c r="Q18" s="12" t="s">
        <v>0</v>
      </c>
      <c r="R18" s="19">
        <v>4213072.05421076</v>
      </c>
      <c r="S18" s="19">
        <v>5248878.15861798</v>
      </c>
      <c r="T18" s="19">
        <v>5380605.062699881</v>
      </c>
      <c r="U18" s="11">
        <f t="shared" si="2"/>
        <v>1.2458553025154133</v>
      </c>
      <c r="V18" s="18"/>
      <c r="W18" s="12" t="s">
        <v>0</v>
      </c>
      <c r="X18" s="12" t="s">
        <v>0</v>
      </c>
      <c r="Y18" s="19">
        <v>3574638.49964266</v>
      </c>
      <c r="Z18" s="19">
        <v>4682350.39712316</v>
      </c>
      <c r="AA18" s="19">
        <v>4453482.32935556</v>
      </c>
      <c r="AB18" s="11">
        <f t="shared" si="3"/>
        <v>1.3098808166451608</v>
      </c>
      <c r="AC18" s="18"/>
      <c r="AD18" s="12" t="s">
        <v>0</v>
      </c>
      <c r="AE18" s="12" t="s">
        <v>0</v>
      </c>
      <c r="AF18" s="19">
        <v>4666265.68833841</v>
      </c>
      <c r="AG18" s="19">
        <v>5779555.62</v>
      </c>
      <c r="AH18" s="19">
        <v>6112251.910524</v>
      </c>
      <c r="AI18" s="11">
        <f t="shared" si="4"/>
        <v>1.2385826281696395</v>
      </c>
      <c r="AJ18" s="18"/>
      <c r="AK18" s="12" t="s">
        <v>0</v>
      </c>
      <c r="AL18" s="12" t="s">
        <v>0</v>
      </c>
      <c r="AM18" s="19">
        <v>4306061.31493448</v>
      </c>
      <c r="AN18" s="19">
        <v>3375726.61</v>
      </c>
      <c r="AO18" s="19">
        <v>5333412.74051116</v>
      </c>
      <c r="AP18" s="11">
        <f t="shared" si="5"/>
        <v>0.7839476410361714</v>
      </c>
      <c r="AQ18" s="18"/>
      <c r="AR18" s="12" t="s">
        <v>0</v>
      </c>
      <c r="AS18" s="12" t="s">
        <v>0</v>
      </c>
      <c r="AT18" s="19">
        <v>4053950.3234416</v>
      </c>
      <c r="AU18" s="19">
        <v>3590822</v>
      </c>
      <c r="AV18" s="19">
        <v>3178084.79293987</v>
      </c>
      <c r="AW18" s="11">
        <f t="shared" si="6"/>
        <v>0.8857587571402633</v>
      </c>
      <c r="AX18" s="18"/>
      <c r="AY18" s="12" t="s">
        <v>0</v>
      </c>
      <c r="AZ18" s="12" t="s">
        <v>0</v>
      </c>
      <c r="BA18" s="19">
        <v>4084639.55610143</v>
      </c>
      <c r="BB18" s="19">
        <v>4652667.26</v>
      </c>
      <c r="BC18" s="19">
        <v>3618005.25657836</v>
      </c>
      <c r="BD18" s="11">
        <f t="shared" si="7"/>
        <v>1.1390643399734202</v>
      </c>
      <c r="BE18" s="18"/>
      <c r="BF18" s="12" t="s">
        <v>0</v>
      </c>
      <c r="BG18" s="12" t="s">
        <v>0</v>
      </c>
      <c r="BH18" s="19">
        <v>4490879.20173294</v>
      </c>
      <c r="BI18" s="19">
        <v>5194414.608</v>
      </c>
      <c r="BJ18" s="19">
        <v>5115400.3538223</v>
      </c>
      <c r="BK18" s="11">
        <f t="shared" si="8"/>
        <v>1.1566587241971638</v>
      </c>
      <c r="BL18" s="18"/>
      <c r="BM18" s="12" t="s">
        <v>0</v>
      </c>
      <c r="BN18" s="12" t="s">
        <v>0</v>
      </c>
      <c r="BO18" s="19">
        <v>3718238.03342067</v>
      </c>
      <c r="BP18" s="19">
        <v>3419345.91</v>
      </c>
      <c r="BQ18" s="19">
        <v>4300732.45999771</v>
      </c>
      <c r="BR18" s="11">
        <f t="shared" si="9"/>
        <v>0.9196145806873752</v>
      </c>
      <c r="BS18" s="18"/>
      <c r="BT18" s="12" t="s">
        <v>0</v>
      </c>
      <c r="BU18" s="12" t="s">
        <v>0</v>
      </c>
      <c r="BV18" s="19">
        <v>3843569.38470381</v>
      </c>
      <c r="BW18" s="19">
        <v>3843569.38470381</v>
      </c>
      <c r="BX18" s="19">
        <v>3534602.44805723</v>
      </c>
      <c r="BY18" s="11">
        <f t="shared" si="10"/>
        <v>1</v>
      </c>
      <c r="BZ18" s="18"/>
      <c r="CA18" s="12" t="s">
        <v>0</v>
      </c>
      <c r="CB18" s="12" t="s">
        <v>0</v>
      </c>
      <c r="CC18" s="19">
        <v>4018068.19216304</v>
      </c>
      <c r="CD18" s="19">
        <v>5373546.17792868</v>
      </c>
      <c r="CE18" s="19">
        <v>4018068.19216304</v>
      </c>
      <c r="CF18" s="11">
        <f t="shared" si="11"/>
        <v>1.3373456897544458</v>
      </c>
      <c r="CG18" s="18"/>
      <c r="CH18" s="12" t="s">
        <v>0</v>
      </c>
      <c r="CI18" s="12" t="s">
        <v>0</v>
      </c>
      <c r="CJ18" s="19">
        <v>3886420.97299419</v>
      </c>
      <c r="CK18" s="19">
        <v>4966194.73477451</v>
      </c>
      <c r="CL18" s="19">
        <v>5197488.33680505</v>
      </c>
      <c r="CM18" s="11">
        <f t="shared" si="12"/>
        <v>1.2778324245580728</v>
      </c>
      <c r="CN18" s="18"/>
      <c r="CO18" s="12" t="s">
        <v>0</v>
      </c>
      <c r="CP18" s="12" t="s">
        <v>0</v>
      </c>
      <c r="CQ18" s="19">
        <v>3827121.90632677</v>
      </c>
      <c r="CR18" s="19">
        <v>4768589.09375005</v>
      </c>
      <c r="CS18" s="19">
        <v>4890420.46464085</v>
      </c>
      <c r="CT18" s="11">
        <f t="shared" si="13"/>
        <v>1.2459987453932164</v>
      </c>
      <c r="CU18" s="18"/>
      <c r="CV18" s="12" t="s">
        <v>0</v>
      </c>
      <c r="CW18" s="12" t="s">
        <v>0</v>
      </c>
      <c r="CX18" s="19">
        <v>4051319.26967869</v>
      </c>
      <c r="CY18" s="19">
        <v>4789734.1021626</v>
      </c>
      <c r="CZ18" s="19">
        <v>5047938.72720701</v>
      </c>
      <c r="DA18" s="11">
        <f t="shared" si="14"/>
        <v>1.1822652778837826</v>
      </c>
      <c r="DB18" s="18"/>
      <c r="DC18" s="12" t="s">
        <v>0</v>
      </c>
      <c r="DD18" s="12" t="s">
        <v>0</v>
      </c>
      <c r="DE18" s="19">
        <v>3864959.69796664</v>
      </c>
      <c r="DF18" s="19">
        <v>4443943.80431951</v>
      </c>
      <c r="DG18" s="19">
        <v>4569407.65132615</v>
      </c>
      <c r="DH18" s="11">
        <f t="shared" si="15"/>
        <v>1.1498034007075093</v>
      </c>
      <c r="DI18" s="18"/>
      <c r="DJ18" s="12" t="s">
        <v>0</v>
      </c>
      <c r="DK18" s="12" t="s">
        <v>0</v>
      </c>
      <c r="DL18" s="19"/>
      <c r="DM18" s="19"/>
      <c r="DN18" s="19"/>
      <c r="DO18" s="11" t="e">
        <f t="shared" si="16"/>
        <v>#DIV/0!</v>
      </c>
    </row>
    <row r="19" spans="1:119" ht="12">
      <c r="A19" s="1" t="s">
        <v>28</v>
      </c>
      <c r="B19" s="9">
        <v>658777</v>
      </c>
      <c r="C19" s="10">
        <f>E19*1000/B19</f>
        <v>1120.252782018516</v>
      </c>
      <c r="D19" s="19">
        <v>569971.441553048</v>
      </c>
      <c r="E19" s="19">
        <v>737996.766979812</v>
      </c>
      <c r="F19" s="19">
        <v>729870.43904114</v>
      </c>
      <c r="G19" s="11">
        <f t="shared" si="0"/>
        <v>1.2947960427086165</v>
      </c>
      <c r="H19" s="11"/>
      <c r="I19" s="9">
        <v>625177</v>
      </c>
      <c r="J19" s="10">
        <f>L19*1000/I19</f>
        <v>1163.7483464682803</v>
      </c>
      <c r="K19" s="19">
        <v>504414.135395066</v>
      </c>
      <c r="L19" s="19">
        <v>727548.7</v>
      </c>
      <c r="M19" s="19">
        <v>653113.426395819</v>
      </c>
      <c r="N19" s="11">
        <f t="shared" si="1"/>
        <v>1.4423638216049814</v>
      </c>
      <c r="O19" s="11"/>
      <c r="P19" s="9">
        <v>682055</v>
      </c>
      <c r="Q19" s="10">
        <f>S19*1000/P19</f>
        <v>1187.7235413566355</v>
      </c>
      <c r="R19" s="19">
        <v>592523.063351722</v>
      </c>
      <c r="S19" s="19">
        <v>810092.78</v>
      </c>
      <c r="T19" s="19">
        <v>854633.830045081</v>
      </c>
      <c r="U19" s="11">
        <f t="shared" si="2"/>
        <v>1.3671919796970478</v>
      </c>
      <c r="V19" s="11"/>
      <c r="W19" s="9">
        <v>577325</v>
      </c>
      <c r="X19" s="10">
        <f>Z19*1000/W19</f>
        <v>1184.6814532542328</v>
      </c>
      <c r="Y19" s="19">
        <v>453998.984484193</v>
      </c>
      <c r="Z19" s="19">
        <v>683946.22</v>
      </c>
      <c r="AA19" s="19">
        <v>620703.770377394</v>
      </c>
      <c r="AB19" s="11">
        <f t="shared" si="3"/>
        <v>1.5064928411173861</v>
      </c>
      <c r="AC19" s="11"/>
      <c r="AD19" s="9">
        <v>581840</v>
      </c>
      <c r="AE19" s="10">
        <f>AG19*1000/AD19</f>
        <v>1320.5051904303589</v>
      </c>
      <c r="AF19" s="19">
        <v>558964.997044933</v>
      </c>
      <c r="AG19" s="19">
        <v>768322.74</v>
      </c>
      <c r="AH19" s="19">
        <v>842076.766483392</v>
      </c>
      <c r="AI19" s="11">
        <f t="shared" si="4"/>
        <v>1.374545354470984</v>
      </c>
      <c r="AJ19" s="11"/>
      <c r="AK19" s="9">
        <v>602835</v>
      </c>
      <c r="AL19" s="10">
        <f>AN19*1000/AK19</f>
        <v>647.0428392512047</v>
      </c>
      <c r="AM19" s="19">
        <v>593796.41502912</v>
      </c>
      <c r="AN19" s="19">
        <v>390060.07</v>
      </c>
      <c r="AO19" s="19">
        <v>816200.103779801</v>
      </c>
      <c r="AP19" s="11">
        <f t="shared" si="5"/>
        <v>0.6568919247868333</v>
      </c>
      <c r="AQ19" s="11"/>
      <c r="AR19" s="9">
        <v>582754</v>
      </c>
      <c r="AS19" s="10">
        <f>AU19*1000/AR19</f>
        <v>721.627427696764</v>
      </c>
      <c r="AT19" s="19">
        <v>576758.23958039</v>
      </c>
      <c r="AU19" s="19">
        <v>420531.27</v>
      </c>
      <c r="AV19" s="19">
        <v>378867.830134628</v>
      </c>
      <c r="AW19" s="11">
        <f t="shared" si="6"/>
        <v>0.7291291933791009</v>
      </c>
      <c r="AX19" s="11"/>
      <c r="AY19" s="9">
        <v>661206</v>
      </c>
      <c r="AZ19" s="10">
        <f>BB19*1000/AY19</f>
        <v>977.4146030132817</v>
      </c>
      <c r="BA19" s="19">
        <v>586196.198595813</v>
      </c>
      <c r="BB19" s="19">
        <v>646272.4</v>
      </c>
      <c r="BC19" s="19">
        <v>427412.76144406</v>
      </c>
      <c r="BD19" s="11">
        <f t="shared" si="7"/>
        <v>1.1024848020988447</v>
      </c>
      <c r="BE19" s="11"/>
      <c r="BF19" s="9">
        <v>702226</v>
      </c>
      <c r="BG19" s="10">
        <f>BI19*1000/BF19</f>
        <v>1102.1886942380372</v>
      </c>
      <c r="BH19" s="19">
        <v>676038.073241784</v>
      </c>
      <c r="BI19" s="19">
        <v>773985.558</v>
      </c>
      <c r="BJ19" s="19">
        <v>745321.701389253</v>
      </c>
      <c r="BK19" s="11">
        <f t="shared" si="8"/>
        <v>1.1448845688357927</v>
      </c>
      <c r="BL19" s="11"/>
      <c r="BM19" s="9">
        <v>568273</v>
      </c>
      <c r="BN19" s="10">
        <f>BP19*1000/BM19</f>
        <v>756.1746554912868</v>
      </c>
      <c r="BO19" s="19">
        <v>528185.044330828</v>
      </c>
      <c r="BP19" s="19">
        <v>429713.64</v>
      </c>
      <c r="BQ19" s="19">
        <v>604710.906744214</v>
      </c>
      <c r="BR19" s="11">
        <f t="shared" si="9"/>
        <v>0.8135664661698552</v>
      </c>
      <c r="BS19" s="11"/>
      <c r="BT19" s="9">
        <v>548867</v>
      </c>
      <c r="BU19" s="10">
        <f>BW19*1000/BT19</f>
        <v>961.9579208904324</v>
      </c>
      <c r="BV19" s="19">
        <v>527986.958165369</v>
      </c>
      <c r="BW19" s="19">
        <v>527986.958165369</v>
      </c>
      <c r="BX19" s="19">
        <v>429552.48373837</v>
      </c>
      <c r="BY19" s="11">
        <f t="shared" si="10"/>
        <v>1</v>
      </c>
      <c r="BZ19" s="11"/>
      <c r="CA19" s="9">
        <v>533606</v>
      </c>
      <c r="CB19" s="10">
        <f>CD19*1000/CA19</f>
        <v>1323.13200651488</v>
      </c>
      <c r="CC19" s="19">
        <v>513104.053392717</v>
      </c>
      <c r="CD19" s="19">
        <v>706031.177468379</v>
      </c>
      <c r="CE19" s="19">
        <v>513104.053392717</v>
      </c>
      <c r="CF19" s="11">
        <f t="shared" si="11"/>
        <v>1.376000000000001</v>
      </c>
      <c r="CG19" s="11"/>
      <c r="CH19" s="9">
        <v>593494</v>
      </c>
      <c r="CI19" s="10">
        <f>CK19*1000/CH19</f>
        <v>1434.5521215256786</v>
      </c>
      <c r="CJ19" s="19">
        <v>630090.22641024</v>
      </c>
      <c r="CK19" s="19">
        <v>851398.076812761</v>
      </c>
      <c r="CL19" s="19">
        <v>867004.15154049</v>
      </c>
      <c r="CM19" s="11">
        <f t="shared" si="12"/>
        <v>1.3512319999999993</v>
      </c>
      <c r="CN19" s="11"/>
      <c r="CO19" s="9">
        <v>632372</v>
      </c>
      <c r="CP19" s="10">
        <f>CR19*1000/CO19</f>
        <v>1225.434169339781</v>
      </c>
      <c r="CQ19" s="19">
        <v>603048.413533427</v>
      </c>
      <c r="CR19" s="19">
        <v>774930.256533736</v>
      </c>
      <c r="CS19" s="19">
        <v>814858.3139156</v>
      </c>
      <c r="CT19" s="11">
        <f t="shared" si="13"/>
        <v>1.2850216320000012</v>
      </c>
      <c r="CU19" s="11"/>
      <c r="CV19" s="9">
        <v>586615</v>
      </c>
      <c r="CW19" s="10">
        <f>CY19*1000/CV19</f>
        <v>1062.1647964172703</v>
      </c>
      <c r="CX19" s="19">
        <v>559908.082347857</v>
      </c>
      <c r="CY19" s="19">
        <v>623081.802050317</v>
      </c>
      <c r="CZ19" s="19">
        <v>719493.997748634</v>
      </c>
      <c r="DA19" s="11">
        <f t="shared" si="14"/>
        <v>1.1128287333120008</v>
      </c>
      <c r="DB19" s="11"/>
      <c r="DC19" s="9">
        <v>553642</v>
      </c>
      <c r="DD19" s="10">
        <f>DF19*1000/DC19</f>
        <v>1035.8542299761036</v>
      </c>
      <c r="DE19" s="19">
        <v>540365.432821704</v>
      </c>
      <c r="DF19" s="19">
        <v>573492.40759243</v>
      </c>
      <c r="DG19" s="19">
        <v>601334.180132568</v>
      </c>
      <c r="DH19" s="11">
        <f t="shared" si="15"/>
        <v>1.0613047629596553</v>
      </c>
      <c r="DI19" s="11"/>
      <c r="DJ19" s="9"/>
      <c r="DK19" s="10" t="e">
        <f>DM19*1000/DJ19</f>
        <v>#DIV/0!</v>
      </c>
      <c r="DL19" s="19"/>
      <c r="DM19" s="19"/>
      <c r="DN19" s="19"/>
      <c r="DO19" s="11" t="e">
        <f t="shared" si="16"/>
        <v>#DIV/0!</v>
      </c>
    </row>
    <row r="20" spans="1:119" ht="12">
      <c r="A20" s="1" t="s">
        <v>29</v>
      </c>
      <c r="B20" s="9">
        <v>1663116</v>
      </c>
      <c r="C20" s="10">
        <f>E20*1000/B20</f>
        <v>713.3927398930682</v>
      </c>
      <c r="D20" s="19">
        <v>974983.868939449</v>
      </c>
      <c r="E20" s="19">
        <v>1186454.88</v>
      </c>
      <c r="F20" s="19">
        <v>1082433.6922903</v>
      </c>
      <c r="G20" s="11">
        <f t="shared" si="0"/>
        <v>1.2168969331672956</v>
      </c>
      <c r="H20" s="11"/>
      <c r="I20" s="9">
        <v>1664195</v>
      </c>
      <c r="J20" s="10">
        <f>L20*1000/I20</f>
        <v>765.1740270821629</v>
      </c>
      <c r="K20" s="19">
        <v>819129.589793401</v>
      </c>
      <c r="L20" s="19">
        <v>1273398.79</v>
      </c>
      <c r="M20" s="19">
        <v>996796.285686174</v>
      </c>
      <c r="N20" s="11">
        <f t="shared" si="1"/>
        <v>1.5545754980248898</v>
      </c>
      <c r="O20" s="11"/>
      <c r="P20" s="9">
        <v>1733261</v>
      </c>
      <c r="Q20" s="10">
        <f>S20*1000/P20</f>
        <v>705.8690410734448</v>
      </c>
      <c r="R20" s="19">
        <v>965438.716152023</v>
      </c>
      <c r="S20" s="19">
        <v>1223455.28</v>
      </c>
      <c r="T20" s="19">
        <v>1500847.37297454</v>
      </c>
      <c r="U20" s="11">
        <f t="shared" si="2"/>
        <v>1.2672531767488684</v>
      </c>
      <c r="V20" s="11"/>
      <c r="W20" s="9">
        <v>1688834</v>
      </c>
      <c r="X20" s="10">
        <f>Z20*1000/W20</f>
        <v>662.6791206240518</v>
      </c>
      <c r="Y20" s="19">
        <v>839218.769402385</v>
      </c>
      <c r="Z20" s="19">
        <v>1119155.03</v>
      </c>
      <c r="AA20" s="19">
        <v>1063502.65151245</v>
      </c>
      <c r="AB20" s="11">
        <f t="shared" si="3"/>
        <v>1.333567683188211</v>
      </c>
      <c r="AC20" s="11"/>
      <c r="AD20" s="9">
        <v>1772132</v>
      </c>
      <c r="AE20" s="10">
        <f>AG20*1000/AD20</f>
        <v>783.3278446526557</v>
      </c>
      <c r="AF20" s="19">
        <v>1253613.98703799</v>
      </c>
      <c r="AG20" s="19">
        <v>1388160.34</v>
      </c>
      <c r="AH20" s="19">
        <v>1671779.10030658</v>
      </c>
      <c r="AI20" s="11">
        <f t="shared" si="4"/>
        <v>1.1073267802953548</v>
      </c>
      <c r="AJ20" s="11"/>
      <c r="AK20" s="9">
        <v>1520061</v>
      </c>
      <c r="AL20" s="10">
        <f>AN20*1000/AK20</f>
        <v>555.1629835907895</v>
      </c>
      <c r="AM20" s="19">
        <v>1002079.67402614</v>
      </c>
      <c r="AN20" s="19">
        <v>843881.599999999</v>
      </c>
      <c r="AO20" s="19">
        <v>1109629.65903878</v>
      </c>
      <c r="AP20" s="11">
        <f t="shared" si="5"/>
        <v>0.8421302436057452</v>
      </c>
      <c r="AQ20" s="11"/>
      <c r="AR20" s="9">
        <v>1342897</v>
      </c>
      <c r="AS20" s="10">
        <f>AU20*1000/AR20</f>
        <v>626.4990092315345</v>
      </c>
      <c r="AT20" s="19">
        <v>900334.817442157</v>
      </c>
      <c r="AU20" s="19">
        <v>841323.64</v>
      </c>
      <c r="AV20" s="19">
        <v>758199.179139302</v>
      </c>
      <c r="AW20" s="11">
        <f t="shared" si="6"/>
        <v>0.9344564085505355</v>
      </c>
      <c r="AX20" s="11"/>
      <c r="AY20" s="9">
        <v>1439231</v>
      </c>
      <c r="AZ20" s="10">
        <f>BB20*1000/AY20</f>
        <v>829.4808130175072</v>
      </c>
      <c r="BA20" s="19">
        <v>887420.318481434</v>
      </c>
      <c r="BB20" s="19">
        <v>1193814.5</v>
      </c>
      <c r="BC20" s="19">
        <v>829255.603682933</v>
      </c>
      <c r="BD20" s="11">
        <f t="shared" si="7"/>
        <v>1.3452638790633868</v>
      </c>
      <c r="BE20" s="11"/>
      <c r="BF20" s="9">
        <v>1586825</v>
      </c>
      <c r="BG20" s="10">
        <f>BI20*1000/BF20</f>
        <v>1000.8934318529139</v>
      </c>
      <c r="BH20" s="19">
        <v>1153784.23259646</v>
      </c>
      <c r="BI20" s="19">
        <v>1588242.72</v>
      </c>
      <c r="BJ20" s="19">
        <v>1552144.25234489</v>
      </c>
      <c r="BK20" s="11">
        <f t="shared" si="8"/>
        <v>1.3765508967182196</v>
      </c>
      <c r="BL20" s="11"/>
      <c r="BM20" s="9">
        <v>1254082</v>
      </c>
      <c r="BN20" s="10">
        <f>BP20*1000/BM20</f>
        <v>734.8277385370335</v>
      </c>
      <c r="BO20" s="19">
        <v>814216.013982993</v>
      </c>
      <c r="BP20" s="19">
        <v>921534.24</v>
      </c>
      <c r="BQ20" s="19">
        <v>1120809.78417062</v>
      </c>
      <c r="BR20" s="11">
        <f t="shared" si="9"/>
        <v>1.1318055947979042</v>
      </c>
      <c r="BS20" s="11"/>
      <c r="BT20" s="9">
        <v>1281608</v>
      </c>
      <c r="BU20" s="10">
        <f>BW20*1000/BT20</f>
        <v>689.554891646999</v>
      </c>
      <c r="BV20" s="19">
        <v>883739.065573927</v>
      </c>
      <c r="BW20" s="19">
        <v>883739.065573927</v>
      </c>
      <c r="BX20" s="19">
        <v>1000220.81875804</v>
      </c>
      <c r="BY20" s="11">
        <f t="shared" si="10"/>
        <v>1</v>
      </c>
      <c r="BZ20" s="11"/>
      <c r="CA20" s="9">
        <v>1198974</v>
      </c>
      <c r="CB20" s="10">
        <f>CD20*1000/CA20</f>
        <v>1073.89768938776</v>
      </c>
      <c r="CC20" s="19">
        <v>857811.731003332</v>
      </c>
      <c r="CD20" s="19">
        <v>1287575.408236</v>
      </c>
      <c r="CE20" s="19">
        <v>857811.731003332</v>
      </c>
      <c r="CF20" s="11">
        <f t="shared" si="11"/>
        <v>1.5009999999999986</v>
      </c>
      <c r="CG20" s="11"/>
      <c r="CH20" s="9">
        <v>1260143</v>
      </c>
      <c r="CI20" s="10">
        <f>CK20*1000/CH20</f>
        <v>1103.5725707320519</v>
      </c>
      <c r="CJ20" s="19">
        <v>941130.762423801</v>
      </c>
      <c r="CK20" s="19">
        <v>1390659.25</v>
      </c>
      <c r="CL20" s="19">
        <v>1412637.27439812</v>
      </c>
      <c r="CM20" s="11">
        <f t="shared" si="12"/>
        <v>1.4776472149507442</v>
      </c>
      <c r="CN20" s="11"/>
      <c r="CO20" s="9">
        <v>1271994</v>
      </c>
      <c r="CP20" s="10">
        <f>CR20*1000/CO20</f>
        <v>1072.169581426697</v>
      </c>
      <c r="CQ20" s="19">
        <v>894850.855811299</v>
      </c>
      <c r="CR20" s="19">
        <v>1363793.27455727</v>
      </c>
      <c r="CS20" s="19">
        <v>1322273.87488586</v>
      </c>
      <c r="CT20" s="11">
        <f t="shared" si="13"/>
        <v>1.5240453375001957</v>
      </c>
      <c r="CU20" s="11"/>
      <c r="CV20" s="9">
        <v>1287564</v>
      </c>
      <c r="CW20" s="10">
        <f>CY20*1000/CV20</f>
        <v>1170.8058229140686</v>
      </c>
      <c r="CX20" s="19">
        <v>909968.310552277</v>
      </c>
      <c r="CY20" s="19">
        <v>1507487.42857453</v>
      </c>
      <c r="CZ20" s="19">
        <v>1386832.96097013</v>
      </c>
      <c r="DA20" s="11">
        <f t="shared" si="14"/>
        <v>1.6566372818627138</v>
      </c>
      <c r="DB20" s="11"/>
      <c r="DC20" s="9">
        <v>1328874</v>
      </c>
      <c r="DD20" s="10">
        <f>DF20*1000/DC20</f>
        <v>1309.2216281343528</v>
      </c>
      <c r="DE20" s="19">
        <v>992153.07429522</v>
      </c>
      <c r="DF20" s="19">
        <v>1739790.58186541</v>
      </c>
      <c r="DG20" s="19">
        <v>1643637.77219217</v>
      </c>
      <c r="DH20" s="11">
        <f t="shared" si="15"/>
        <v>1.7535505628516825</v>
      </c>
      <c r="DI20" s="11"/>
      <c r="DJ20" s="9"/>
      <c r="DK20" s="10" t="e">
        <f>DM20*1000/DJ20</f>
        <v>#DIV/0!</v>
      </c>
      <c r="DL20" s="19"/>
      <c r="DM20" s="19"/>
      <c r="DN20" s="19"/>
      <c r="DO20" s="11" t="e">
        <f t="shared" si="16"/>
        <v>#DIV/0!</v>
      </c>
    </row>
    <row r="21" spans="1:119" ht="12">
      <c r="A21" s="1" t="s">
        <v>30</v>
      </c>
      <c r="B21" s="9">
        <v>343701</v>
      </c>
      <c r="C21" s="10">
        <f>E21*1000/B21</f>
        <v>890.4640699742741</v>
      </c>
      <c r="D21" s="19">
        <v>191710.740391106</v>
      </c>
      <c r="E21" s="19">
        <v>306053.391314228</v>
      </c>
      <c r="F21" s="19">
        <v>297679.681630034</v>
      </c>
      <c r="G21" s="11">
        <f t="shared" si="0"/>
        <v>1.5964332029069077</v>
      </c>
      <c r="H21" s="11"/>
      <c r="I21" s="9">
        <v>333090</v>
      </c>
      <c r="J21" s="10">
        <f>L21*1000/I21</f>
        <v>875.1265123540185</v>
      </c>
      <c r="K21" s="19">
        <v>170979.392855529</v>
      </c>
      <c r="L21" s="19">
        <v>291495.89</v>
      </c>
      <c r="M21" s="19">
        <v>272957.179767431</v>
      </c>
      <c r="N21" s="11">
        <f t="shared" si="1"/>
        <v>1.7048597794840856</v>
      </c>
      <c r="O21" s="11"/>
      <c r="P21" s="9">
        <v>342825</v>
      </c>
      <c r="Q21" s="10">
        <f>S21*1000/P21</f>
        <v>913.238561948516</v>
      </c>
      <c r="R21" s="19">
        <v>180617.040555566</v>
      </c>
      <c r="S21" s="19">
        <v>313081.01</v>
      </c>
      <c r="T21" s="19">
        <v>307926.72793263</v>
      </c>
      <c r="U21" s="11">
        <f t="shared" si="2"/>
        <v>1.7333968546765226</v>
      </c>
      <c r="V21" s="11"/>
      <c r="W21" s="9">
        <v>309726</v>
      </c>
      <c r="X21" s="10">
        <f>Z21*1000/W21</f>
        <v>906.3131929511891</v>
      </c>
      <c r="Y21" s="19">
        <v>155251.420139056</v>
      </c>
      <c r="Z21" s="19">
        <v>280708.76</v>
      </c>
      <c r="AA21" s="19">
        <v>269112.323353104</v>
      </c>
      <c r="AB21" s="11">
        <f t="shared" si="3"/>
        <v>1.8080914155153882</v>
      </c>
      <c r="AC21" s="11"/>
      <c r="AD21" s="9">
        <v>304876</v>
      </c>
      <c r="AE21" s="10">
        <f>AG21*1000/AD21</f>
        <v>1010.1352681090017</v>
      </c>
      <c r="AF21" s="19">
        <v>177478.283921107</v>
      </c>
      <c r="AG21" s="19">
        <v>307966</v>
      </c>
      <c r="AH21" s="19">
        <v>320896.961598156</v>
      </c>
      <c r="AI21" s="11">
        <f t="shared" si="4"/>
        <v>1.7352320137200428</v>
      </c>
      <c r="AJ21" s="11"/>
      <c r="AK21" s="9">
        <v>319944</v>
      </c>
      <c r="AL21" s="10">
        <f>AN21*1000/AK21</f>
        <v>481.9302752981772</v>
      </c>
      <c r="AM21" s="19">
        <v>184341.113169896</v>
      </c>
      <c r="AN21" s="19">
        <v>154190.7</v>
      </c>
      <c r="AO21" s="19">
        <v>319874.601017192</v>
      </c>
      <c r="AP21" s="11">
        <f t="shared" si="5"/>
        <v>0.8364422745884789</v>
      </c>
      <c r="AQ21" s="11"/>
      <c r="AR21" s="9">
        <v>332540</v>
      </c>
      <c r="AS21" s="10">
        <f>AU21*1000/AR21</f>
        <v>525.4490888314187</v>
      </c>
      <c r="AT21" s="19">
        <v>197122.118356745</v>
      </c>
      <c r="AU21" s="19">
        <v>174732.84</v>
      </c>
      <c r="AV21" s="19">
        <v>164881.273050016</v>
      </c>
      <c r="AW21" s="11">
        <f t="shared" si="6"/>
        <v>0.8864192484162248</v>
      </c>
      <c r="AX21" s="11"/>
      <c r="AY21" s="9">
        <v>344681</v>
      </c>
      <c r="AZ21" s="10">
        <f>BB21*1000/AY21</f>
        <v>648.4103272301055</v>
      </c>
      <c r="BA21" s="19">
        <v>186342.847704011</v>
      </c>
      <c r="BB21" s="19">
        <v>223494.72</v>
      </c>
      <c r="BC21" s="19">
        <v>165177.887009528</v>
      </c>
      <c r="BD21" s="11">
        <f t="shared" si="7"/>
        <v>1.1993737498044543</v>
      </c>
      <c r="BE21" s="11"/>
      <c r="BF21" s="9">
        <v>330524</v>
      </c>
      <c r="BG21" s="10">
        <f>BI21*1000/BF21</f>
        <v>638.0002662439036</v>
      </c>
      <c r="BH21" s="19">
        <v>187879.572383777</v>
      </c>
      <c r="BI21" s="19">
        <v>210874.4</v>
      </c>
      <c r="BJ21" s="19">
        <v>225337.827241588</v>
      </c>
      <c r="BK21" s="11">
        <f t="shared" si="8"/>
        <v>1.1223913133528536</v>
      </c>
      <c r="BL21" s="11"/>
      <c r="BM21" s="9">
        <v>306782</v>
      </c>
      <c r="BN21" s="10">
        <f>BP21*1000/BM21</f>
        <v>425.10825276580766</v>
      </c>
      <c r="BO21" s="19">
        <v>159468.730288224</v>
      </c>
      <c r="BP21" s="19">
        <v>130415.56</v>
      </c>
      <c r="BQ21" s="19">
        <v>178986.317626912</v>
      </c>
      <c r="BR21" s="11">
        <f t="shared" si="9"/>
        <v>0.8178127446320462</v>
      </c>
      <c r="BS21" s="11"/>
      <c r="BT21" s="9">
        <v>272213</v>
      </c>
      <c r="BU21" s="10">
        <f>BW21*1000/BT21</f>
        <v>526.8007215936233</v>
      </c>
      <c r="BV21" s="19">
        <v>143402.004827165</v>
      </c>
      <c r="BW21" s="19">
        <v>143402.004827165</v>
      </c>
      <c r="BX21" s="19">
        <v>117275.987153442</v>
      </c>
      <c r="BY21" s="11">
        <f t="shared" si="10"/>
        <v>1</v>
      </c>
      <c r="BZ21" s="11"/>
      <c r="CA21" s="9">
        <v>270386</v>
      </c>
      <c r="CB21" s="10">
        <f>CD21*1000/CA21</f>
        <v>750.5921267639856</v>
      </c>
      <c r="CC21" s="19">
        <v>144345.378938269</v>
      </c>
      <c r="CD21" s="19">
        <v>202949.602787207</v>
      </c>
      <c r="CE21" s="19">
        <v>144345.378938269</v>
      </c>
      <c r="CF21" s="11">
        <f t="shared" si="11"/>
        <v>1.4060000000000055</v>
      </c>
      <c r="CG21" s="11"/>
      <c r="CH21" s="9">
        <v>246127</v>
      </c>
      <c r="CI21" s="10">
        <f>CK21*1000/CH21</f>
        <v>804.6032647390615</v>
      </c>
      <c r="CJ21" s="19">
        <v>142128.794815093</v>
      </c>
      <c r="CK21" s="19">
        <v>198034.587740431</v>
      </c>
      <c r="CL21" s="19">
        <v>199833.085510021</v>
      </c>
      <c r="CM21" s="11">
        <f t="shared" si="12"/>
        <v>1.393346000000003</v>
      </c>
      <c r="CN21" s="11"/>
      <c r="CO21" s="9">
        <v>237268</v>
      </c>
      <c r="CP21" s="10">
        <f>CR21*1000/CO21</f>
        <v>742.5256704730895</v>
      </c>
      <c r="CQ21" s="19">
        <v>132400.09457802</v>
      </c>
      <c r="CR21" s="19">
        <v>176177.580781809</v>
      </c>
      <c r="CS21" s="19">
        <v>184479.142179905</v>
      </c>
      <c r="CT21" s="11">
        <f t="shared" si="13"/>
        <v>1.3306454299999917</v>
      </c>
      <c r="CU21" s="11"/>
      <c r="CV21" s="9">
        <v>232713</v>
      </c>
      <c r="CW21" s="10">
        <f>CY21*1000/CV21</f>
        <v>634.7788318790141</v>
      </c>
      <c r="CX21" s="19">
        <v>128340.765826363</v>
      </c>
      <c r="CY21" s="19">
        <v>147721.286303061</v>
      </c>
      <c r="CZ21" s="19">
        <v>170776.053529551</v>
      </c>
      <c r="DA21" s="11">
        <f t="shared" si="14"/>
        <v>1.1510082969500013</v>
      </c>
      <c r="DB21" s="11"/>
      <c r="DC21" s="9">
        <v>242895</v>
      </c>
      <c r="DD21" s="10">
        <f>DF21*1000/DC21</f>
        <v>647.2076119621275</v>
      </c>
      <c r="DE21" s="19">
        <v>141473.938064959</v>
      </c>
      <c r="DF21" s="19">
        <v>157203.492907541</v>
      </c>
      <c r="DG21" s="19">
        <v>162837.676514959</v>
      </c>
      <c r="DH21" s="11">
        <f t="shared" si="15"/>
        <v>1.1111834098755322</v>
      </c>
      <c r="DI21" s="11"/>
      <c r="DJ21" s="9"/>
      <c r="DK21" s="10" t="e">
        <f>DM21*1000/DJ21</f>
        <v>#DIV/0!</v>
      </c>
      <c r="DL21" s="19"/>
      <c r="DM21" s="19"/>
      <c r="DN21" s="19"/>
      <c r="DO21" s="11" t="e">
        <f t="shared" si="16"/>
        <v>#DIV/0!</v>
      </c>
    </row>
    <row r="22" spans="1:119" ht="12">
      <c r="A22" s="1" t="s">
        <v>31</v>
      </c>
      <c r="B22" s="9">
        <v>1063555</v>
      </c>
      <c r="C22" s="10">
        <f>E22*1000/B22</f>
        <v>1812.9555015155022</v>
      </c>
      <c r="D22" s="19">
        <v>1724516.6190442</v>
      </c>
      <c r="E22" s="19">
        <v>1928177.88841432</v>
      </c>
      <c r="F22" s="19">
        <v>1930498.87680506</v>
      </c>
      <c r="G22" s="11">
        <f t="shared" si="0"/>
        <v>1.1180975973910867</v>
      </c>
      <c r="H22" s="11"/>
      <c r="I22" s="9">
        <v>1109341</v>
      </c>
      <c r="J22" s="10">
        <f>L22*1000/I22</f>
        <v>1623.876697967532</v>
      </c>
      <c r="K22" s="19">
        <v>1795640.30775398</v>
      </c>
      <c r="L22" s="19">
        <v>1801433</v>
      </c>
      <c r="M22" s="19">
        <v>2007701.11387831</v>
      </c>
      <c r="N22" s="11">
        <f t="shared" si="1"/>
        <v>1.0032259758377031</v>
      </c>
      <c r="O22" s="11"/>
      <c r="P22" s="9">
        <v>1111952</v>
      </c>
      <c r="Q22" s="10">
        <f>S22*1000/P22</f>
        <v>1828.7111404089385</v>
      </c>
      <c r="R22" s="19">
        <v>1796228.34642557</v>
      </c>
      <c r="S22" s="19">
        <v>2033439.01</v>
      </c>
      <c r="T22" s="19">
        <v>1802022.93567014</v>
      </c>
      <c r="U22" s="11">
        <f t="shared" si="2"/>
        <v>1.1320604165091095</v>
      </c>
      <c r="V22" s="11"/>
      <c r="W22" s="9">
        <v>1163229</v>
      </c>
      <c r="X22" s="10">
        <f>Z22*1000/W22</f>
        <v>1546.9532224523289</v>
      </c>
      <c r="Y22" s="19">
        <v>1479634.22625732</v>
      </c>
      <c r="Z22" s="19">
        <v>1799460.85</v>
      </c>
      <c r="AA22" s="19">
        <v>1675035.338458</v>
      </c>
      <c r="AB22" s="11">
        <f t="shared" si="3"/>
        <v>1.2161524909785777</v>
      </c>
      <c r="AC22" s="11"/>
      <c r="AD22" s="9">
        <v>1196772</v>
      </c>
      <c r="AE22" s="10">
        <f>AG22*1000/AD22</f>
        <v>1939.6374998746628</v>
      </c>
      <c r="AF22" s="19">
        <v>1932494.36985657</v>
      </c>
      <c r="AG22" s="19">
        <v>2321303.85</v>
      </c>
      <c r="AH22" s="19">
        <v>2350207.84170315</v>
      </c>
      <c r="AI22" s="11">
        <f t="shared" si="4"/>
        <v>1.2011956599761207</v>
      </c>
      <c r="AJ22" s="11"/>
      <c r="AK22" s="9">
        <v>1113166</v>
      </c>
      <c r="AL22" s="10">
        <f>AN22*1000/AK22</f>
        <v>1183.1512730356478</v>
      </c>
      <c r="AM22" s="19">
        <v>1772339.42710582</v>
      </c>
      <c r="AN22" s="19">
        <v>1317043.77</v>
      </c>
      <c r="AO22" s="19">
        <v>2128926.42784408</v>
      </c>
      <c r="AP22" s="11">
        <f t="shared" si="5"/>
        <v>0.7431103488741404</v>
      </c>
      <c r="AQ22" s="11"/>
      <c r="AR22" s="9">
        <v>1108419</v>
      </c>
      <c r="AS22" s="10">
        <f>AU22*1000/AR22</f>
        <v>1201.1206502234263</v>
      </c>
      <c r="AT22" s="19">
        <v>1636940.01876964</v>
      </c>
      <c r="AU22" s="19">
        <v>1331344.95</v>
      </c>
      <c r="AV22" s="19">
        <v>1216427.06843395</v>
      </c>
      <c r="AW22" s="11">
        <f t="shared" si="6"/>
        <v>0.813313215349618</v>
      </c>
      <c r="AX22" s="11"/>
      <c r="AY22" s="9">
        <v>1053396</v>
      </c>
      <c r="AZ22" s="10">
        <f>BB22*1000/AY22</f>
        <v>1691.1068581995755</v>
      </c>
      <c r="BA22" s="19">
        <v>1667250.57709784</v>
      </c>
      <c r="BB22" s="19">
        <v>1781405.2</v>
      </c>
      <c r="BC22" s="19">
        <v>1355996.92765295</v>
      </c>
      <c r="BD22" s="11">
        <f t="shared" si="7"/>
        <v>1.0684687859582975</v>
      </c>
      <c r="BE22" s="11"/>
      <c r="BF22" s="9">
        <v>991524</v>
      </c>
      <c r="BG22" s="10">
        <f>BI22*1000/BF22</f>
        <v>1669.3765355150254</v>
      </c>
      <c r="BH22" s="19">
        <v>1652402.98098693</v>
      </c>
      <c r="BI22" s="19">
        <v>1655226.9</v>
      </c>
      <c r="BJ22" s="19">
        <v>1765541.00700898</v>
      </c>
      <c r="BK22" s="11">
        <f t="shared" si="8"/>
        <v>1.0017089771959764</v>
      </c>
      <c r="BL22" s="11"/>
      <c r="BM22" s="9">
        <v>916158</v>
      </c>
      <c r="BN22" s="10">
        <f>BP22*1000/BM22</f>
        <v>1182.1312481034931</v>
      </c>
      <c r="BO22" s="19">
        <v>1383752.69203182</v>
      </c>
      <c r="BP22" s="19">
        <v>1083019</v>
      </c>
      <c r="BQ22" s="19">
        <v>1386117.49382738</v>
      </c>
      <c r="BR22" s="11">
        <f t="shared" si="9"/>
        <v>0.7826680347120115</v>
      </c>
      <c r="BS22" s="11"/>
      <c r="BT22" s="9">
        <v>926776</v>
      </c>
      <c r="BU22" s="10">
        <f>BW22*1000/BT22</f>
        <v>1558.9365800232958</v>
      </c>
      <c r="BV22" s="19">
        <v>1444785.00788767</v>
      </c>
      <c r="BW22" s="19">
        <v>1444785.00788767</v>
      </c>
      <c r="BX22" s="19">
        <v>1130787.04270482</v>
      </c>
      <c r="BY22" s="11">
        <f t="shared" si="10"/>
        <v>1</v>
      </c>
      <c r="BZ22" s="11"/>
      <c r="CA22" s="9">
        <v>994773</v>
      </c>
      <c r="CB22" s="10">
        <f>CD22*1000/CA22</f>
        <v>2228.31764480387</v>
      </c>
      <c r="CC22" s="19">
        <v>1657943.32720605</v>
      </c>
      <c r="CD22" s="19">
        <v>2216670.22847448</v>
      </c>
      <c r="CE22" s="19">
        <v>1657943.32720605</v>
      </c>
      <c r="CF22" s="11">
        <f t="shared" si="11"/>
        <v>1.3369999999999946</v>
      </c>
      <c r="CG22" s="11"/>
      <c r="CH22" s="9">
        <v>976558</v>
      </c>
      <c r="CI22" s="10">
        <f>CK22*1000/CH22</f>
        <v>1832.4104518216943</v>
      </c>
      <c r="CJ22" s="19">
        <v>1335739.20671006</v>
      </c>
      <c r="CK22" s="19">
        <v>1789455.08601009</v>
      </c>
      <c r="CL22" s="19">
        <v>1785883.31937135</v>
      </c>
      <c r="CM22" s="11">
        <f t="shared" si="12"/>
        <v>1.339673999999998</v>
      </c>
      <c r="CN22" s="11"/>
      <c r="CO22" s="9">
        <v>908114</v>
      </c>
      <c r="CP22" s="10">
        <f>CR22*1000/CO22</f>
        <v>1881.1879466045234</v>
      </c>
      <c r="CQ22" s="19">
        <v>1342300.72386253</v>
      </c>
      <c r="CR22" s="19">
        <v>1708333.11094282</v>
      </c>
      <c r="CS22" s="19">
        <v>1798245.37993981</v>
      </c>
      <c r="CT22" s="11">
        <f t="shared" si="13"/>
        <v>1.2726902999999998</v>
      </c>
      <c r="CU22" s="11"/>
      <c r="CV22" s="9">
        <v>869378</v>
      </c>
      <c r="CW22" s="10">
        <f>CY22*1000/CV22</f>
        <v>1903.9389059870505</v>
      </c>
      <c r="CX22" s="19">
        <v>1570755.48036918</v>
      </c>
      <c r="CY22" s="19">
        <v>1655242.59820921</v>
      </c>
      <c r="CZ22" s="19">
        <v>1999085.26353769</v>
      </c>
      <c r="DA22" s="11">
        <f t="shared" si="14"/>
        <v>1.0537875683999987</v>
      </c>
      <c r="DB22" s="11"/>
      <c r="DC22" s="9">
        <v>727366</v>
      </c>
      <c r="DD22" s="10">
        <f>DF22*1000/DC22</f>
        <v>1555.2242756436785</v>
      </c>
      <c r="DE22" s="19">
        <v>1228235.14325286</v>
      </c>
      <c r="DF22" s="19">
        <v>1131217.26047784</v>
      </c>
      <c r="DG22" s="19">
        <v>1294298.92503186</v>
      </c>
      <c r="DH22" s="11">
        <f t="shared" si="15"/>
        <v>0.9210103347815974</v>
      </c>
      <c r="DI22" s="11"/>
      <c r="DJ22" s="9"/>
      <c r="DK22" s="10" t="e">
        <f>DM22*1000/DJ22</f>
        <v>#DIV/0!</v>
      </c>
      <c r="DL22" s="19"/>
      <c r="DM22" s="19"/>
      <c r="DN22" s="19"/>
      <c r="DO22" s="11" t="e">
        <f t="shared" si="16"/>
        <v>#DIV/0!</v>
      </c>
    </row>
    <row r="23" spans="1:119" ht="12">
      <c r="A23" s="1" t="s">
        <v>99</v>
      </c>
      <c r="B23" s="9">
        <v>220348</v>
      </c>
      <c r="C23" s="10">
        <f>E23*1000/B23</f>
        <v>1962.1954245513462</v>
      </c>
      <c r="D23" s="19">
        <v>331979.156152404</v>
      </c>
      <c r="E23" s="19">
        <v>432365.83740904</v>
      </c>
      <c r="F23" s="19">
        <v>403233.692288662</v>
      </c>
      <c r="G23" s="11">
        <f t="shared" si="0"/>
        <v>1.302388506616213</v>
      </c>
      <c r="H23" s="11"/>
      <c r="I23" s="9">
        <v>217622</v>
      </c>
      <c r="J23" s="10">
        <f>L23*1000/I23</f>
        <v>2192.4803098951393</v>
      </c>
      <c r="K23" s="19">
        <v>343692.752959958</v>
      </c>
      <c r="L23" s="19">
        <v>477131.95</v>
      </c>
      <c r="M23" s="19">
        <v>447621.491262334</v>
      </c>
      <c r="N23" s="11">
        <f t="shared" si="1"/>
        <v>1.3882514131905144</v>
      </c>
      <c r="O23" s="11"/>
      <c r="P23" s="9">
        <v>218673</v>
      </c>
      <c r="Q23" s="10">
        <f>S23*1000/P23</f>
        <v>2193.579317062463</v>
      </c>
      <c r="R23" s="19">
        <v>370140.205653189</v>
      </c>
      <c r="S23" s="19">
        <v>479676.57</v>
      </c>
      <c r="T23" s="19">
        <v>513847.663576667</v>
      </c>
      <c r="U23" s="11">
        <f t="shared" si="2"/>
        <v>1.2959320891755368</v>
      </c>
      <c r="V23" s="11"/>
      <c r="W23" s="9">
        <v>218675</v>
      </c>
      <c r="X23" s="10">
        <f>Z23*1000/W23</f>
        <v>2057.8646393049044</v>
      </c>
      <c r="Y23" s="19">
        <v>378526.515953342</v>
      </c>
      <c r="Z23" s="19">
        <v>450003.55</v>
      </c>
      <c r="AA23" s="19">
        <v>490544.658627751</v>
      </c>
      <c r="AB23" s="11">
        <f t="shared" si="3"/>
        <v>1.1888296619502037</v>
      </c>
      <c r="AC23" s="11"/>
      <c r="AD23" s="9">
        <v>229722</v>
      </c>
      <c r="AE23" s="10">
        <f>AG23*1000/AD23</f>
        <v>2481.859682572849</v>
      </c>
      <c r="AF23" s="19">
        <v>411253.383086257</v>
      </c>
      <c r="AG23" s="19">
        <v>570137.77</v>
      </c>
      <c r="AH23" s="19">
        <v>488910.220390313</v>
      </c>
      <c r="AI23" s="11">
        <f t="shared" si="4"/>
        <v>1.38634183558903</v>
      </c>
      <c r="AJ23" s="11"/>
      <c r="AK23" s="9"/>
      <c r="AL23" s="10" t="e">
        <f>AN23*1000/AK23</f>
        <v>#DIV/0!</v>
      </c>
      <c r="AM23" s="19">
        <v>388252.858026321</v>
      </c>
      <c r="AN23" s="19">
        <v>353513.31</v>
      </c>
      <c r="AO23" s="19">
        <v>538251.179868897</v>
      </c>
      <c r="AP23" s="11">
        <f t="shared" si="5"/>
        <v>0.9105233939476477</v>
      </c>
      <c r="AQ23" s="11"/>
      <c r="AR23" s="9">
        <v>228086</v>
      </c>
      <c r="AS23" s="10">
        <f>AU23*1000/AR23</f>
        <v>2161.9959138219792</v>
      </c>
      <c r="AT23" s="19">
        <v>386346.675085429</v>
      </c>
      <c r="AU23" s="19">
        <v>493121</v>
      </c>
      <c r="AV23" s="19">
        <v>351777.685839174</v>
      </c>
      <c r="AW23" s="11">
        <f t="shared" si="6"/>
        <v>1.276369208796636</v>
      </c>
      <c r="AX23" s="11"/>
      <c r="AY23" s="20" t="s">
        <v>100</v>
      </c>
      <c r="AZ23" s="10" t="e">
        <f>BB23*1000/AY23</f>
        <v>#VALUE!</v>
      </c>
      <c r="BA23" s="19">
        <v>407675.387406708</v>
      </c>
      <c r="BB23" s="19">
        <v>430209</v>
      </c>
      <c r="BC23" s="19">
        <v>520344.311670161</v>
      </c>
      <c r="BD23" s="11">
        <f t="shared" si="7"/>
        <v>1.0552734192187372</v>
      </c>
      <c r="BE23" s="11"/>
      <c r="BF23" s="9">
        <v>224196</v>
      </c>
      <c r="BG23" s="10">
        <f>BI23*1000/BF23</f>
        <v>2541.618628343057</v>
      </c>
      <c r="BH23" s="19">
        <v>374914.858579681</v>
      </c>
      <c r="BI23" s="19">
        <v>569820.73</v>
      </c>
      <c r="BJ23" s="19">
        <v>395637.68472929</v>
      </c>
      <c r="BK23" s="11">
        <f t="shared" si="8"/>
        <v>1.5198670230320985</v>
      </c>
      <c r="BL23" s="11"/>
      <c r="BM23" s="9">
        <v>238460</v>
      </c>
      <c r="BN23" s="10">
        <f>BP23*1000/BM23</f>
        <v>2185.186614107188</v>
      </c>
      <c r="BO23" s="19">
        <v>437439.268710103</v>
      </c>
      <c r="BP23" s="19">
        <v>521079.6</v>
      </c>
      <c r="BQ23" s="19">
        <v>664849.519091762</v>
      </c>
      <c r="BR23" s="11">
        <f t="shared" si="9"/>
        <v>1.1912044420166736</v>
      </c>
      <c r="BS23" s="11"/>
      <c r="BT23" s="9">
        <v>247653</v>
      </c>
      <c r="BU23" s="10">
        <f>BW23*1000/BT23</f>
        <v>1718.5724969893643</v>
      </c>
      <c r="BV23" s="19">
        <v>425609.634596907</v>
      </c>
      <c r="BW23" s="19">
        <v>425609.634596907</v>
      </c>
      <c r="BX23" s="19">
        <v>506988.08729693</v>
      </c>
      <c r="BY23" s="11">
        <f t="shared" si="10"/>
        <v>1</v>
      </c>
      <c r="BZ23" s="11"/>
      <c r="CA23" s="9">
        <v>246537</v>
      </c>
      <c r="CB23" s="10">
        <f>CD23*1000/CA23</f>
        <v>1960.5641192586265</v>
      </c>
      <c r="CC23" s="19">
        <v>419940.57017347</v>
      </c>
      <c r="CD23" s="19">
        <v>483351.596269664</v>
      </c>
      <c r="CE23" s="19">
        <v>419940.57017347</v>
      </c>
      <c r="CF23" s="11">
        <f t="shared" si="11"/>
        <v>1.151</v>
      </c>
      <c r="CG23" s="11"/>
      <c r="CH23" s="9"/>
      <c r="CI23" s="10" t="e">
        <f>CK23*1000/CH23</f>
        <v>#DIV/0!</v>
      </c>
      <c r="CJ23" s="19">
        <v>430414.503514364</v>
      </c>
      <c r="CK23" s="19">
        <v>328510.413250246</v>
      </c>
      <c r="CL23" s="19">
        <v>495407.093545033</v>
      </c>
      <c r="CM23" s="11">
        <f t="shared" si="12"/>
        <v>0.7632419692364824</v>
      </c>
      <c r="CN23" s="11"/>
      <c r="CO23" s="9">
        <v>216019</v>
      </c>
      <c r="CP23" s="10">
        <f>CR23*1000/CO23</f>
        <v>1288.4913172881088</v>
      </c>
      <c r="CQ23" s="19">
        <v>382544.190744241</v>
      </c>
      <c r="CR23" s="19">
        <v>278338.60586926</v>
      </c>
      <c r="CS23" s="19">
        <v>291973.78146361</v>
      </c>
      <c r="CT23" s="11">
        <f t="shared" si="13"/>
        <v>0.7275985692731375</v>
      </c>
      <c r="CU23" s="11"/>
      <c r="CV23" s="9">
        <v>219532</v>
      </c>
      <c r="CW23" s="10">
        <f>CY23*1000/CV23</f>
        <v>1637.496900712903</v>
      </c>
      <c r="CX23" s="19">
        <v>382109.609194422</v>
      </c>
      <c r="CY23" s="19">
        <v>359482.969607305</v>
      </c>
      <c r="CZ23" s="19">
        <v>278022.404955379</v>
      </c>
      <c r="DA23" s="11">
        <f t="shared" si="14"/>
        <v>0.9407849500701662</v>
      </c>
      <c r="DB23" s="11"/>
      <c r="DC23" s="9"/>
      <c r="DD23" s="10" t="e">
        <f>DF23*1000/DC23</f>
        <v>#DIV/0!</v>
      </c>
      <c r="DE23" s="19">
        <v>409867.370554608</v>
      </c>
      <c r="DF23" s="19">
        <v>402948.921161025</v>
      </c>
      <c r="DG23" s="19">
        <v>385597.053742608</v>
      </c>
      <c r="DH23" s="11">
        <f t="shared" si="15"/>
        <v>0.9831202728233248</v>
      </c>
      <c r="DI23" s="11"/>
      <c r="DJ23" s="9"/>
      <c r="DK23" s="10" t="e">
        <f>DM23*1000/DJ23</f>
        <v>#DIV/0!</v>
      </c>
      <c r="DL23" s="19"/>
      <c r="DM23" s="19"/>
      <c r="DN23" s="19"/>
      <c r="DO23" s="11" t="e">
        <f t="shared" si="16"/>
        <v>#DIV/0!</v>
      </c>
    </row>
    <row r="24" spans="1:119" ht="12">
      <c r="A24" s="15" t="s">
        <v>27</v>
      </c>
      <c r="B24" s="12" t="s">
        <v>0</v>
      </c>
      <c r="C24" s="12" t="s">
        <v>0</v>
      </c>
      <c r="D24" s="19">
        <v>71457.5339798593</v>
      </c>
      <c r="E24" s="19">
        <v>55945.1935938686</v>
      </c>
      <c r="F24" s="19">
        <v>56368.5654811946</v>
      </c>
      <c r="G24" s="11">
        <f t="shared" si="0"/>
        <v>0.7829152571880952</v>
      </c>
      <c r="H24" s="11"/>
      <c r="I24" s="12" t="s">
        <v>0</v>
      </c>
      <c r="J24" s="12" t="s">
        <v>0</v>
      </c>
      <c r="K24" s="19">
        <v>69470.5692103508</v>
      </c>
      <c r="L24" s="19">
        <v>60248.95</v>
      </c>
      <c r="M24" s="19">
        <v>54389.5685603252</v>
      </c>
      <c r="N24" s="11">
        <f t="shared" si="1"/>
        <v>0.8672586202305533</v>
      </c>
      <c r="O24" s="11"/>
      <c r="P24" s="12" t="s">
        <v>0</v>
      </c>
      <c r="Q24" s="12" t="s">
        <v>0</v>
      </c>
      <c r="R24" s="19">
        <v>70524.2643732549</v>
      </c>
      <c r="S24" s="19">
        <v>67518.45</v>
      </c>
      <c r="T24" s="19">
        <v>61162.7762131238</v>
      </c>
      <c r="U24" s="11">
        <f t="shared" si="2"/>
        <v>0.9573790042339696</v>
      </c>
      <c r="V24" s="11"/>
      <c r="W24" s="12" t="s">
        <v>0</v>
      </c>
      <c r="X24" s="12" t="s">
        <v>0</v>
      </c>
      <c r="Y24" s="19">
        <v>66704.4051598043</v>
      </c>
      <c r="Z24" s="19">
        <v>63933.42</v>
      </c>
      <c r="AA24" s="19">
        <v>63861.3969899128</v>
      </c>
      <c r="AB24" s="11">
        <f t="shared" si="3"/>
        <v>0.9584587381723016</v>
      </c>
      <c r="AC24" s="11"/>
      <c r="AD24" s="12" t="s">
        <v>0</v>
      </c>
      <c r="AE24" s="12" t="s">
        <v>0</v>
      </c>
      <c r="AF24" s="19">
        <v>77374.2030385151</v>
      </c>
      <c r="AG24" s="19">
        <v>77987.45</v>
      </c>
      <c r="AH24" s="19">
        <v>74159.9810113826</v>
      </c>
      <c r="AI24" s="11">
        <f t="shared" si="4"/>
        <v>1.0079257289561954</v>
      </c>
      <c r="AJ24" s="11"/>
      <c r="AK24" s="12" t="s">
        <v>0</v>
      </c>
      <c r="AL24" s="12" t="s">
        <v>0</v>
      </c>
      <c r="AM24" s="19">
        <v>86364.1055259997</v>
      </c>
      <c r="AN24" s="19">
        <v>80839.83</v>
      </c>
      <c r="AO24" s="19">
        <v>87048.604017943</v>
      </c>
      <c r="AP24" s="11">
        <f t="shared" si="5"/>
        <v>0.9360350519193807</v>
      </c>
      <c r="AQ24" s="11"/>
      <c r="AR24" s="12" t="s">
        <v>0</v>
      </c>
      <c r="AS24" s="12" t="s">
        <v>0</v>
      </c>
      <c r="AT24" s="19">
        <v>81872.1759975093</v>
      </c>
      <c r="AU24" s="19">
        <v>77569.9</v>
      </c>
      <c r="AV24" s="19">
        <v>76635.2265105813</v>
      </c>
      <c r="AW24" s="11">
        <f t="shared" si="6"/>
        <v>0.9474513050973484</v>
      </c>
      <c r="AX24" s="11"/>
      <c r="AY24" s="12" t="s">
        <v>0</v>
      </c>
      <c r="AZ24" s="12" t="s">
        <v>0</v>
      </c>
      <c r="BA24" s="19">
        <v>83134.0659357291</v>
      </c>
      <c r="BB24" s="19">
        <v>91698.4</v>
      </c>
      <c r="BC24" s="19">
        <v>78765.4792688555</v>
      </c>
      <c r="BD24" s="11">
        <f t="shared" si="7"/>
        <v>1.1030183471465473</v>
      </c>
      <c r="BE24" s="11"/>
      <c r="BF24" s="12" t="s">
        <v>0</v>
      </c>
      <c r="BG24" s="12" t="s">
        <v>0</v>
      </c>
      <c r="BH24" s="19">
        <v>80013.6093773062</v>
      </c>
      <c r="BI24" s="19">
        <v>90369.19</v>
      </c>
      <c r="BJ24" s="19">
        <v>88256.4791645858</v>
      </c>
      <c r="BK24" s="11">
        <f t="shared" si="8"/>
        <v>1.129422740747287</v>
      </c>
      <c r="BL24" s="11"/>
      <c r="BM24" s="12" t="s">
        <v>0</v>
      </c>
      <c r="BN24" s="12" t="s">
        <v>0</v>
      </c>
      <c r="BO24" s="19">
        <v>79257.9724549129</v>
      </c>
      <c r="BP24" s="19">
        <v>75441.33</v>
      </c>
      <c r="BQ24" s="19">
        <v>89515.7564761007</v>
      </c>
      <c r="BR24" s="11">
        <f t="shared" si="9"/>
        <v>0.9518453180582678</v>
      </c>
      <c r="BS24" s="11"/>
      <c r="BT24" s="12" t="s">
        <v>0</v>
      </c>
      <c r="BU24" s="12" t="s">
        <v>0</v>
      </c>
      <c r="BV24" s="19">
        <v>86551.0334379897</v>
      </c>
      <c r="BW24" s="19">
        <v>86551.0334379897</v>
      </c>
      <c r="BX24" s="19">
        <v>82383.1959510551</v>
      </c>
      <c r="BY24" s="11">
        <f t="shared" si="10"/>
        <v>1</v>
      </c>
      <c r="BZ24" s="11"/>
      <c r="CA24" s="12" t="s">
        <v>0</v>
      </c>
      <c r="CB24" s="12" t="s">
        <v>0</v>
      </c>
      <c r="CC24" s="19">
        <v>74209.0620947588</v>
      </c>
      <c r="CD24" s="19">
        <v>85112.2224391748</v>
      </c>
      <c r="CE24" s="19">
        <v>74209.0620947588</v>
      </c>
      <c r="CF24" s="11">
        <f t="shared" si="11"/>
        <v>1.1469249177478293</v>
      </c>
      <c r="CG24" s="11"/>
      <c r="CH24" s="12" t="s">
        <v>0</v>
      </c>
      <c r="CI24" s="12" t="s">
        <v>0</v>
      </c>
      <c r="CJ24" s="19">
        <v>76180.6352131185</v>
      </c>
      <c r="CK24" s="19">
        <v>102651.654041748</v>
      </c>
      <c r="CL24" s="19">
        <v>87373.4687757833</v>
      </c>
      <c r="CM24" s="11">
        <f t="shared" si="12"/>
        <v>1.3474770032381027</v>
      </c>
      <c r="CN24" s="11"/>
      <c r="CO24" s="12" t="s">
        <v>0</v>
      </c>
      <c r="CP24" s="12" t="s">
        <v>0</v>
      </c>
      <c r="CQ24" s="19">
        <v>71196.6177410566</v>
      </c>
      <c r="CR24" s="19">
        <v>94077.8463959451</v>
      </c>
      <c r="CS24" s="19">
        <v>95935.8051144075</v>
      </c>
      <c r="CT24" s="11">
        <f t="shared" si="13"/>
        <v>1.3213808377542309</v>
      </c>
      <c r="CU24" s="11"/>
      <c r="CV24" s="12" t="s">
        <v>0</v>
      </c>
      <c r="CW24" s="12" t="s">
        <v>0</v>
      </c>
      <c r="CX24" s="19">
        <v>72257.9614100178</v>
      </c>
      <c r="CY24" s="19">
        <v>95123.1608489301</v>
      </c>
      <c r="CZ24" s="19">
        <v>95480.2855823821</v>
      </c>
      <c r="DA24" s="11">
        <f t="shared" si="14"/>
        <v>1.3164384794800241</v>
      </c>
      <c r="DB24" s="11"/>
      <c r="DC24" s="12" t="s">
        <v>0</v>
      </c>
      <c r="DD24" s="12" t="s">
        <v>0</v>
      </c>
      <c r="DE24" s="19">
        <v>77882.1903747851</v>
      </c>
      <c r="DF24" s="19">
        <v>96370.7503850758</v>
      </c>
      <c r="DG24" s="19">
        <v>102527.112275556</v>
      </c>
      <c r="DH24" s="11">
        <f t="shared" si="15"/>
        <v>1.2373913717798632</v>
      </c>
      <c r="DI24" s="11"/>
      <c r="DJ24" s="12" t="s">
        <v>0</v>
      </c>
      <c r="DK24" s="12" t="s">
        <v>0</v>
      </c>
      <c r="DL24" s="19"/>
      <c r="DM24" s="19"/>
      <c r="DN24" s="19"/>
      <c r="DO24" s="11" t="e">
        <f t="shared" si="16"/>
        <v>#DIV/0!</v>
      </c>
    </row>
    <row r="25" spans="1:119" ht="12">
      <c r="A25" s="15" t="s">
        <v>33</v>
      </c>
      <c r="B25" s="12" t="s">
        <v>0</v>
      </c>
      <c r="C25" s="12" t="s">
        <v>0</v>
      </c>
      <c r="D25" s="19">
        <v>7652052.7732613</v>
      </c>
      <c r="E25" s="19">
        <v>6247568.26269064</v>
      </c>
      <c r="F25" s="19">
        <v>6344413.21769934</v>
      </c>
      <c r="G25" s="11">
        <f t="shared" si="0"/>
        <v>0.816456504916122</v>
      </c>
      <c r="H25" s="11"/>
      <c r="I25" s="12" t="s">
        <v>0</v>
      </c>
      <c r="J25" s="12" t="s">
        <v>0</v>
      </c>
      <c r="K25" s="19">
        <v>7160849.85648142</v>
      </c>
      <c r="L25" s="19">
        <v>6054401.83</v>
      </c>
      <c r="M25" s="19">
        <v>5846522.44605194</v>
      </c>
      <c r="N25" s="11">
        <f t="shared" si="1"/>
        <v>0.8454864927128792</v>
      </c>
      <c r="O25" s="11"/>
      <c r="P25" s="12" t="s">
        <v>0</v>
      </c>
      <c r="Q25" s="12" t="s">
        <v>0</v>
      </c>
      <c r="R25" s="19">
        <v>6758942.34910471</v>
      </c>
      <c r="S25" s="19">
        <v>6431893.09</v>
      </c>
      <c r="T25" s="19">
        <v>5714594.46119309</v>
      </c>
      <c r="U25" s="11">
        <f t="shared" si="2"/>
        <v>0.9516123614890677</v>
      </c>
      <c r="V25" s="11"/>
      <c r="W25" s="12" t="s">
        <v>0</v>
      </c>
      <c r="X25" s="12" t="s">
        <v>0</v>
      </c>
      <c r="Y25" s="19">
        <v>6826292.93981174</v>
      </c>
      <c r="Z25" s="19">
        <v>7158122.53</v>
      </c>
      <c r="AA25" s="19">
        <v>6495984.74467039</v>
      </c>
      <c r="AB25" s="11">
        <f t="shared" si="3"/>
        <v>1.0486105113147124</v>
      </c>
      <c r="AC25" s="11"/>
      <c r="AD25" s="12" t="s">
        <v>0</v>
      </c>
      <c r="AE25" s="12" t="s">
        <v>0</v>
      </c>
      <c r="AF25" s="19">
        <v>7406697.10286808</v>
      </c>
      <c r="AG25" s="19">
        <v>6869675.48</v>
      </c>
      <c r="AH25" s="19">
        <v>7766740.4361917</v>
      </c>
      <c r="AI25" s="11">
        <f t="shared" si="4"/>
        <v>0.9274951283399817</v>
      </c>
      <c r="AJ25" s="11"/>
      <c r="AK25" s="12" t="s">
        <v>0</v>
      </c>
      <c r="AL25" s="12" t="s">
        <v>0</v>
      </c>
      <c r="AM25" s="19">
        <v>7219286.59958553</v>
      </c>
      <c r="AN25" s="19">
        <v>6975841.01</v>
      </c>
      <c r="AO25" s="19">
        <v>6695853.15120569</v>
      </c>
      <c r="AP25" s="11">
        <f t="shared" si="5"/>
        <v>0.9662784423048799</v>
      </c>
      <c r="AQ25" s="11"/>
      <c r="AR25" s="12" t="s">
        <v>0</v>
      </c>
      <c r="AS25" s="12" t="s">
        <v>0</v>
      </c>
      <c r="AT25" s="19">
        <v>7076466.85170559</v>
      </c>
      <c r="AU25" s="19">
        <v>7040430.1</v>
      </c>
      <c r="AV25" s="19">
        <v>6837837.36648819</v>
      </c>
      <c r="AW25" s="11">
        <f t="shared" si="6"/>
        <v>0.9949075220076944</v>
      </c>
      <c r="AX25" s="11"/>
      <c r="AY25" s="12" t="s">
        <v>0</v>
      </c>
      <c r="AZ25" s="12" t="s">
        <v>0</v>
      </c>
      <c r="BA25" s="19">
        <v>7123728.71504239</v>
      </c>
      <c r="BB25" s="19">
        <v>6954716.94</v>
      </c>
      <c r="BC25" s="19">
        <v>7087451.28333789</v>
      </c>
      <c r="BD25" s="11">
        <f t="shared" si="7"/>
        <v>0.976274815928138</v>
      </c>
      <c r="BE25" s="11"/>
      <c r="BF25" s="12" t="s">
        <v>0</v>
      </c>
      <c r="BG25" s="12" t="s">
        <v>0</v>
      </c>
      <c r="BH25" s="19">
        <v>6951031.85841226</v>
      </c>
      <c r="BI25" s="19">
        <v>6899778.9845589</v>
      </c>
      <c r="BJ25" s="19">
        <v>6786117.34808205</v>
      </c>
      <c r="BK25" s="11">
        <f t="shared" si="8"/>
        <v>0.9926265804995077</v>
      </c>
      <c r="BL25" s="11"/>
      <c r="BM25" s="12" t="s">
        <v>0</v>
      </c>
      <c r="BN25" s="12" t="s">
        <v>0</v>
      </c>
      <c r="BO25" s="19">
        <v>7033739.20667496</v>
      </c>
      <c r="BP25" s="19">
        <v>7092331.46</v>
      </c>
      <c r="BQ25" s="19">
        <v>6981876.49684709</v>
      </c>
      <c r="BR25" s="11">
        <f t="shared" si="9"/>
        <v>1.0083301714214021</v>
      </c>
      <c r="BS25" s="11"/>
      <c r="BT25" s="12" t="s">
        <v>0</v>
      </c>
      <c r="BU25" s="12" t="s">
        <v>0</v>
      </c>
      <c r="BV25" s="19">
        <v>6834540.53449429</v>
      </c>
      <c r="BW25" s="19">
        <v>6834540.53449429</v>
      </c>
      <c r="BX25" s="19">
        <v>6891473.42873315</v>
      </c>
      <c r="BY25" s="11">
        <f t="shared" si="10"/>
        <v>1</v>
      </c>
      <c r="BZ25" s="11"/>
      <c r="CA25" s="12" t="s">
        <v>0</v>
      </c>
      <c r="CB25" s="12" t="s">
        <v>0</v>
      </c>
      <c r="CC25" s="19">
        <v>6938135.80454138</v>
      </c>
      <c r="CD25" s="19">
        <v>7218248.25577437</v>
      </c>
      <c r="CE25" s="19">
        <v>6938135.80454138</v>
      </c>
      <c r="CF25" s="11">
        <f t="shared" si="11"/>
        <v>1.0403728694744836</v>
      </c>
      <c r="CG25" s="11"/>
      <c r="CH25" s="12" t="s">
        <v>0</v>
      </c>
      <c r="CI25" s="12" t="s">
        <v>0</v>
      </c>
      <c r="CJ25" s="19">
        <v>6648683.8440615</v>
      </c>
      <c r="CK25" s="19">
        <v>7250759.36021089</v>
      </c>
      <c r="CL25" s="19">
        <v>6917110.28907491</v>
      </c>
      <c r="CM25" s="11">
        <f t="shared" si="12"/>
        <v>1.09055559420037</v>
      </c>
      <c r="CN25" s="11"/>
      <c r="CO25" s="12" t="s">
        <v>0</v>
      </c>
      <c r="CP25" s="12" t="s">
        <v>0</v>
      </c>
      <c r="CQ25" s="19">
        <v>6584021.30243829</v>
      </c>
      <c r="CR25" s="19">
        <v>7775128.08737018</v>
      </c>
      <c r="CS25" s="19">
        <v>7180241.26370848</v>
      </c>
      <c r="CT25" s="11">
        <f t="shared" si="13"/>
        <v>1.1809087076450955</v>
      </c>
      <c r="CU25" s="11"/>
      <c r="CV25" s="12" t="s">
        <v>0</v>
      </c>
      <c r="CW25" s="12" t="s">
        <v>0</v>
      </c>
      <c r="CX25" s="19">
        <v>6513400.09441806</v>
      </c>
      <c r="CY25" s="19">
        <v>7251783.14767141</v>
      </c>
      <c r="CZ25" s="19">
        <v>7691730.88787468</v>
      </c>
      <c r="DA25" s="11">
        <f t="shared" si="14"/>
        <v>1.1133636875594575</v>
      </c>
      <c r="DB25" s="11"/>
      <c r="DC25" s="12" t="s">
        <v>0</v>
      </c>
      <c r="DD25" s="12" t="s">
        <v>0</v>
      </c>
      <c r="DE25" s="19">
        <v>6415130.4294091</v>
      </c>
      <c r="DF25" s="19">
        <v>7699938.513842261</v>
      </c>
      <c r="DG25" s="19">
        <v>7142373.27106179</v>
      </c>
      <c r="DH25" s="11">
        <f t="shared" si="15"/>
        <v>1.2002777805643938</v>
      </c>
      <c r="DI25" s="11"/>
      <c r="DJ25" s="12" t="s">
        <v>0</v>
      </c>
      <c r="DK25" s="12" t="s">
        <v>0</v>
      </c>
      <c r="DL25" s="19"/>
      <c r="DM25" s="19"/>
      <c r="DN25" s="19"/>
      <c r="DO25" s="11" t="e">
        <f t="shared" si="16"/>
        <v>#DIV/0!</v>
      </c>
    </row>
    <row r="26" spans="1:119" ht="12">
      <c r="A26" s="1" t="s">
        <v>34</v>
      </c>
      <c r="B26" s="9">
        <v>83162</v>
      </c>
      <c r="C26" s="10">
        <f aca="true" t="shared" si="17" ref="C26:C47">E26*1000/B26</f>
        <v>5623.841898175392</v>
      </c>
      <c r="D26" s="19">
        <v>890375.16015726</v>
      </c>
      <c r="E26" s="19">
        <v>467689.939936062</v>
      </c>
      <c r="F26" s="19">
        <v>486842.202799045</v>
      </c>
      <c r="G26" s="11">
        <f t="shared" si="0"/>
        <v>0.5252728971610771</v>
      </c>
      <c r="H26" s="11"/>
      <c r="I26" s="9">
        <v>78383</v>
      </c>
      <c r="J26" s="10">
        <f aca="true" t="shared" si="18" ref="J26:J47">L26*1000/I26</f>
        <v>7019.757472921424</v>
      </c>
      <c r="K26" s="19">
        <v>849255.577587885</v>
      </c>
      <c r="L26" s="19">
        <v>550229.65</v>
      </c>
      <c r="M26" s="19">
        <v>446090.937669792</v>
      </c>
      <c r="N26" s="11">
        <f t="shared" si="1"/>
        <v>0.6478964219025806</v>
      </c>
      <c r="O26" s="11"/>
      <c r="P26" s="9">
        <v>76985</v>
      </c>
      <c r="Q26" s="10">
        <f aca="true" t="shared" si="19" ref="Q26:Q47">S26*1000/P26</f>
        <v>8054.330713775411</v>
      </c>
      <c r="R26" s="19">
        <v>801982.347914447</v>
      </c>
      <c r="S26" s="19">
        <v>620062.65</v>
      </c>
      <c r="T26" s="19">
        <v>519601.493642801</v>
      </c>
      <c r="U26" s="11">
        <f t="shared" si="2"/>
        <v>0.7731624662468836</v>
      </c>
      <c r="V26" s="11"/>
      <c r="W26" s="9">
        <v>73975</v>
      </c>
      <c r="X26" s="10">
        <f aca="true" t="shared" si="20" ref="X26:X47">Z26*1000/W26</f>
        <v>7529.964582629266</v>
      </c>
      <c r="Y26" s="19">
        <v>706407.481386206</v>
      </c>
      <c r="Z26" s="19">
        <v>557029.13</v>
      </c>
      <c r="AA26" s="19">
        <v>546167.750483809</v>
      </c>
      <c r="AB26" s="11">
        <f t="shared" si="3"/>
        <v>0.7885379822236932</v>
      </c>
      <c r="AC26" s="11"/>
      <c r="AD26" s="9">
        <v>72430</v>
      </c>
      <c r="AE26" s="10">
        <f aca="true" t="shared" si="21" ref="AE26:AE47">AG26*1000/AD26</f>
        <v>9335.935385889825</v>
      </c>
      <c r="AF26" s="19">
        <v>789077.024943245</v>
      </c>
      <c r="AG26" s="19">
        <v>676201.8</v>
      </c>
      <c r="AH26" s="19">
        <v>622217.205067821</v>
      </c>
      <c r="AI26" s="11">
        <f t="shared" si="4"/>
        <v>0.856952843163361</v>
      </c>
      <c r="AJ26" s="11"/>
      <c r="AK26" s="9">
        <v>69912</v>
      </c>
      <c r="AL26" s="10">
        <f aca="true" t="shared" si="22" ref="AL26:AL47">AN26*1000/AK26</f>
        <v>7967.8973566769655</v>
      </c>
      <c r="AM26" s="19">
        <v>755710.600147249</v>
      </c>
      <c r="AN26" s="19">
        <v>557051.64</v>
      </c>
      <c r="AO26" s="19">
        <v>647608.347404875</v>
      </c>
      <c r="AP26" s="11">
        <f t="shared" si="5"/>
        <v>0.7371229672992008</v>
      </c>
      <c r="AQ26" s="11"/>
      <c r="AR26" s="9">
        <v>72526</v>
      </c>
      <c r="AS26" s="10">
        <f aca="true" t="shared" si="23" ref="AS26:AS47">AU26*1000/AR26</f>
        <v>9090.712296279955</v>
      </c>
      <c r="AT26" s="19">
        <v>767681.330565672</v>
      </c>
      <c r="AU26" s="19">
        <v>659313</v>
      </c>
      <c r="AV26" s="19">
        <v>565875.540326767</v>
      </c>
      <c r="AW26" s="11">
        <f t="shared" si="6"/>
        <v>0.8588368294878033</v>
      </c>
      <c r="AX26" s="11"/>
      <c r="AY26" s="9">
        <v>69513</v>
      </c>
      <c r="AZ26" s="10">
        <f aca="true" t="shared" si="24" ref="AZ26:AZ47">BB26*1000/AY26</f>
        <v>10944.915627292736</v>
      </c>
      <c r="BA26" s="19">
        <v>770019.008454099</v>
      </c>
      <c r="BB26" s="19">
        <v>760813.92</v>
      </c>
      <c r="BC26" s="19">
        <v>661320.683866061</v>
      </c>
      <c r="BD26" s="11">
        <f t="shared" si="7"/>
        <v>0.9880456347790957</v>
      </c>
      <c r="BE26" s="11"/>
      <c r="BF26" s="9">
        <f>50847+19731</f>
        <v>70578</v>
      </c>
      <c r="BG26" s="10">
        <f aca="true" t="shared" si="25" ref="BG26:BG47">BI26*1000/BF26</f>
        <v>9911.240754909462</v>
      </c>
      <c r="BH26" s="19">
        <v>745318.794005625</v>
      </c>
      <c r="BI26" s="19">
        <v>699515.55</v>
      </c>
      <c r="BJ26" s="19">
        <v>736408.980936077</v>
      </c>
      <c r="BK26" s="11">
        <f t="shared" si="8"/>
        <v>0.9385454326739019</v>
      </c>
      <c r="BL26" s="11"/>
      <c r="BM26" s="9">
        <f>49664+20930</f>
        <v>70594</v>
      </c>
      <c r="BN26" s="10">
        <f aca="true" t="shared" si="26" ref="BN26:BN47">BP26*1000/BM26</f>
        <v>9737.547241975239</v>
      </c>
      <c r="BO26" s="19">
        <v>763294.448128019</v>
      </c>
      <c r="BP26" s="19">
        <v>687412.41</v>
      </c>
      <c r="BQ26" s="19">
        <v>716386.518075899</v>
      </c>
      <c r="BR26" s="11">
        <f t="shared" si="9"/>
        <v>0.9005861521538382</v>
      </c>
      <c r="BS26" s="11"/>
      <c r="BT26" s="9">
        <f>18110+44290</f>
        <v>62400</v>
      </c>
      <c r="BU26" s="10">
        <f aca="true" t="shared" si="27" ref="BU26:BU47">BW26*1000/BT26</f>
        <v>10717.085416666667</v>
      </c>
      <c r="BV26" s="19">
        <v>668746.13</v>
      </c>
      <c r="BW26" s="19">
        <v>668746.13</v>
      </c>
      <c r="BX26" s="19">
        <v>602263.50398447</v>
      </c>
      <c r="BY26" s="11">
        <f t="shared" si="10"/>
        <v>1</v>
      </c>
      <c r="BZ26" s="11"/>
      <c r="CA26" s="9">
        <f>43390+18512</f>
        <v>61902</v>
      </c>
      <c r="CB26" s="10">
        <f aca="true" t="shared" si="28" ref="CB26:CB47">CD26*1000/CA26</f>
        <v>11425.971535653129</v>
      </c>
      <c r="CC26" s="19">
        <v>665365.081581061</v>
      </c>
      <c r="CD26" s="19">
        <v>707290.49</v>
      </c>
      <c r="CE26" s="19">
        <v>665365.081581061</v>
      </c>
      <c r="CF26" s="11">
        <f t="shared" si="11"/>
        <v>1.0630111341570774</v>
      </c>
      <c r="CG26" s="11"/>
      <c r="CH26" s="9">
        <f>43347+15051</f>
        <v>58398</v>
      </c>
      <c r="CI26" s="10">
        <f aca="true" t="shared" si="29" ref="CI26:CI47">CK26*1000/CH26</f>
        <v>11571.975410116785</v>
      </c>
      <c r="CJ26" s="19">
        <v>651011.434720772</v>
      </c>
      <c r="CK26" s="19">
        <v>675780.22</v>
      </c>
      <c r="CL26" s="19">
        <v>692032.403571753</v>
      </c>
      <c r="CM26" s="11">
        <f t="shared" si="12"/>
        <v>1.0380466209320143</v>
      </c>
      <c r="CN26" s="11"/>
      <c r="CO26" s="9">
        <f>16392+33996+279</f>
        <v>50667</v>
      </c>
      <c r="CP26" s="10">
        <f aca="true" t="shared" si="30" ref="CP26:CP42">CR26*1000/CO26</f>
        <v>15648.112578206723</v>
      </c>
      <c r="CQ26" s="19">
        <v>573009.336591723</v>
      </c>
      <c r="CR26" s="19">
        <v>792842.92</v>
      </c>
      <c r="CS26" s="19">
        <v>594810.405611533</v>
      </c>
      <c r="CT26" s="11">
        <f t="shared" si="13"/>
        <v>1.3836474719868508</v>
      </c>
      <c r="CU26" s="11"/>
      <c r="CV26" s="9">
        <f>14991+37358+313</f>
        <v>52662</v>
      </c>
      <c r="CW26" s="10">
        <f aca="true" t="shared" si="31" ref="CW26:CW42">CY26*1000/CV26</f>
        <v>12514.830572925619</v>
      </c>
      <c r="CX26" s="19">
        <v>579075.14430111</v>
      </c>
      <c r="CY26" s="19">
        <v>659056.007631409</v>
      </c>
      <c r="CZ26" s="19">
        <v>801235.859502652</v>
      </c>
      <c r="DA26" s="11">
        <f t="shared" si="14"/>
        <v>1.1381182807057424</v>
      </c>
      <c r="DB26" s="11"/>
      <c r="DC26" s="9">
        <f>14815+35601+354</f>
        <v>50770</v>
      </c>
      <c r="DD26" s="10">
        <f aca="true" t="shared" si="32" ref="DD26:DD42">DF26*1000/DC26</f>
        <v>11992.82824502659</v>
      </c>
      <c r="DE26" s="19">
        <v>580000.816501684</v>
      </c>
      <c r="DF26" s="19">
        <v>608875.89</v>
      </c>
      <c r="DG26" s="19">
        <v>660109.532084824</v>
      </c>
      <c r="DH26" s="11">
        <f t="shared" si="15"/>
        <v>1.0497845393950962</v>
      </c>
      <c r="DI26" s="11"/>
      <c r="DJ26" s="9"/>
      <c r="DK26" s="10" t="e">
        <f aca="true" t="shared" si="33" ref="DK26:DK37">DM26*1000/DJ26</f>
        <v>#DIV/0!</v>
      </c>
      <c r="DL26" s="19"/>
      <c r="DM26" s="19"/>
      <c r="DN26" s="19"/>
      <c r="DO26" s="11" t="e">
        <f t="shared" si="16"/>
        <v>#DIV/0!</v>
      </c>
    </row>
    <row r="27" spans="1:119" ht="12">
      <c r="A27" s="1" t="s">
        <v>35</v>
      </c>
      <c r="B27" s="9">
        <v>23447.59</v>
      </c>
      <c r="C27" s="10">
        <f t="shared" si="17"/>
        <v>9263.105431423057</v>
      </c>
      <c r="D27" s="19">
        <v>335887.179042643</v>
      </c>
      <c r="E27" s="19">
        <v>217197.498282781</v>
      </c>
      <c r="F27" s="19">
        <v>221559.331270438</v>
      </c>
      <c r="G27" s="11">
        <f t="shared" si="0"/>
        <v>0.6466382518732767</v>
      </c>
      <c r="H27" s="11"/>
      <c r="I27" s="9">
        <v>22555</v>
      </c>
      <c r="J27" s="10">
        <f t="shared" si="18"/>
        <v>9385.002438483707</v>
      </c>
      <c r="K27" s="19">
        <v>323141.409752143</v>
      </c>
      <c r="L27" s="19">
        <v>211678.73</v>
      </c>
      <c r="M27" s="19">
        <v>208955.596309992</v>
      </c>
      <c r="N27" s="11">
        <f t="shared" si="1"/>
        <v>0.6550653169532266</v>
      </c>
      <c r="O27" s="11"/>
      <c r="P27" s="9">
        <v>23244.77</v>
      </c>
      <c r="Q27" s="10">
        <f t="shared" si="19"/>
        <v>9582.793032583244</v>
      </c>
      <c r="R27" s="19">
        <v>313380.625205588</v>
      </c>
      <c r="S27" s="19">
        <v>222749.82</v>
      </c>
      <c r="T27" s="19">
        <v>205284.778577299</v>
      </c>
      <c r="U27" s="11">
        <f t="shared" si="2"/>
        <v>0.7107963992792113</v>
      </c>
      <c r="V27" s="11"/>
      <c r="W27" s="9">
        <v>23720.13</v>
      </c>
      <c r="X27" s="10">
        <f t="shared" si="20"/>
        <v>10446.926302680466</v>
      </c>
      <c r="Y27" s="19">
        <v>292593.729818772</v>
      </c>
      <c r="Z27" s="19">
        <v>247802.45</v>
      </c>
      <c r="AA27" s="19">
        <v>207974.569606858</v>
      </c>
      <c r="AB27" s="11">
        <f t="shared" si="3"/>
        <v>0.8469164740935665</v>
      </c>
      <c r="AC27" s="11"/>
      <c r="AD27" s="9">
        <v>23617.09</v>
      </c>
      <c r="AE27" s="10">
        <f t="shared" si="21"/>
        <v>9229.456296266813</v>
      </c>
      <c r="AF27" s="19">
        <v>316784.124693851</v>
      </c>
      <c r="AG27" s="19">
        <v>217972.9</v>
      </c>
      <c r="AH27" s="19">
        <v>268289.693934532</v>
      </c>
      <c r="AI27" s="11">
        <f t="shared" si="4"/>
        <v>0.6880802508984788</v>
      </c>
      <c r="AJ27" s="11"/>
      <c r="AK27" s="9">
        <v>23145.63</v>
      </c>
      <c r="AL27" s="10">
        <f t="shared" si="22"/>
        <v>10408.369960117741</v>
      </c>
      <c r="AM27" s="19">
        <v>333003.388682639</v>
      </c>
      <c r="AN27" s="19">
        <v>240908.28</v>
      </c>
      <c r="AO27" s="19">
        <v>229133.055234794</v>
      </c>
      <c r="AP27" s="11">
        <f t="shared" si="5"/>
        <v>0.7234409263912684</v>
      </c>
      <c r="AQ27" s="11"/>
      <c r="AR27" s="9">
        <v>22017.38</v>
      </c>
      <c r="AS27" s="10">
        <f t="shared" si="23"/>
        <v>11233.038172570941</v>
      </c>
      <c r="AT27" s="19">
        <v>294244.118762335</v>
      </c>
      <c r="AU27" s="19">
        <v>247322.07</v>
      </c>
      <c r="AV27" s="19">
        <v>212868.237862606</v>
      </c>
      <c r="AW27" s="11">
        <f t="shared" si="6"/>
        <v>0.840533605362442</v>
      </c>
      <c r="AX27" s="11"/>
      <c r="AY27" s="9">
        <v>22129.51</v>
      </c>
      <c r="AZ27" s="10">
        <f t="shared" si="24"/>
        <v>11952.392529251667</v>
      </c>
      <c r="BA27" s="19">
        <v>311182.126459601</v>
      </c>
      <c r="BB27" s="19">
        <v>264500.59</v>
      </c>
      <c r="BC27" s="19">
        <v>261559.03467744</v>
      </c>
      <c r="BD27" s="11">
        <f t="shared" si="7"/>
        <v>0.8499864468737045</v>
      </c>
      <c r="BE27" s="11"/>
      <c r="BF27" s="9">
        <v>21041.3</v>
      </c>
      <c r="BG27" s="10">
        <f t="shared" si="25"/>
        <v>13873.444347968</v>
      </c>
      <c r="BH27" s="19">
        <v>299614.93122583</v>
      </c>
      <c r="BI27" s="19">
        <v>291915.304558899</v>
      </c>
      <c r="BJ27" s="19">
        <v>254668.630822953</v>
      </c>
      <c r="BK27" s="11">
        <f t="shared" si="8"/>
        <v>0.9743015922623446</v>
      </c>
      <c r="BL27" s="11"/>
      <c r="BM27" s="9">
        <v>20108.27</v>
      </c>
      <c r="BN27" s="10">
        <f t="shared" si="26"/>
        <v>12018.296452156252</v>
      </c>
      <c r="BO27" s="19">
        <v>293910.530147463</v>
      </c>
      <c r="BP27" s="19">
        <v>241667.15</v>
      </c>
      <c r="BQ27" s="19">
        <v>286357.497505343</v>
      </c>
      <c r="BR27" s="11">
        <f t="shared" si="9"/>
        <v>0.822247334516218</v>
      </c>
      <c r="BS27" s="11"/>
      <c r="BT27" s="9">
        <v>19026.61</v>
      </c>
      <c r="BU27" s="10">
        <f t="shared" si="27"/>
        <v>14861.1833637206</v>
      </c>
      <c r="BV27" s="19">
        <v>282757.94</v>
      </c>
      <c r="BW27" s="19">
        <v>282757.94</v>
      </c>
      <c r="BX27" s="19">
        <v>232496.962478296</v>
      </c>
      <c r="BY27" s="11">
        <f t="shared" si="10"/>
        <v>1</v>
      </c>
      <c r="BZ27" s="11"/>
      <c r="CA27" s="9">
        <v>20291.5</v>
      </c>
      <c r="CB27" s="10">
        <f t="shared" si="28"/>
        <v>12917.698340194318</v>
      </c>
      <c r="CC27" s="19">
        <v>286893.559554239</v>
      </c>
      <c r="CD27" s="19">
        <v>262119.475870053</v>
      </c>
      <c r="CE27" s="19">
        <v>286893.559554239</v>
      </c>
      <c r="CF27" s="11">
        <f t="shared" si="11"/>
        <v>0.9136471250080388</v>
      </c>
      <c r="CG27" s="11"/>
      <c r="CH27" s="9">
        <v>17255.95</v>
      </c>
      <c r="CI27" s="10">
        <f t="shared" si="29"/>
        <v>16965.76948820552</v>
      </c>
      <c r="CJ27" s="19">
        <v>259789.727301509</v>
      </c>
      <c r="CK27" s="19">
        <v>292760.47</v>
      </c>
      <c r="CL27" s="19">
        <v>237356.137455646</v>
      </c>
      <c r="CM27" s="11">
        <f t="shared" si="12"/>
        <v>1.126913188758328</v>
      </c>
      <c r="CN27" s="11"/>
      <c r="CO27" s="9">
        <f>18715+930.58</f>
        <v>19645.58</v>
      </c>
      <c r="CP27" s="10">
        <f t="shared" si="30"/>
        <v>15263.979480371665</v>
      </c>
      <c r="CQ27" s="19">
        <v>269644.511290329</v>
      </c>
      <c r="CR27" s="19">
        <v>299869.73</v>
      </c>
      <c r="CS27" s="19">
        <v>303865.956049365</v>
      </c>
      <c r="CT27" s="11">
        <f t="shared" si="13"/>
        <v>1.1120928386972697</v>
      </c>
      <c r="CU27" s="11"/>
      <c r="CV27" s="9">
        <v>16589.96</v>
      </c>
      <c r="CW27" s="10">
        <f t="shared" si="31"/>
        <v>15587.193833523168</v>
      </c>
      <c r="CX27" s="19">
        <v>256361.172442474</v>
      </c>
      <c r="CY27" s="19">
        <v>258590.922210396</v>
      </c>
      <c r="CZ27" s="19">
        <v>285097.423993312</v>
      </c>
      <c r="DA27" s="11">
        <f t="shared" si="14"/>
        <v>1.0086976890715476</v>
      </c>
      <c r="DB27" s="11"/>
      <c r="DC27" s="9">
        <v>17058.84</v>
      </c>
      <c r="DD27" s="10">
        <f t="shared" si="32"/>
        <v>14803.501879377496</v>
      </c>
      <c r="DE27" s="19">
        <v>230219.5772487</v>
      </c>
      <c r="DF27" s="19">
        <v>252530.57</v>
      </c>
      <c r="DG27" s="19">
        <v>232221.955549792</v>
      </c>
      <c r="DH27" s="11">
        <f t="shared" si="15"/>
        <v>1.0969117961988004</v>
      </c>
      <c r="DI27" s="11"/>
      <c r="DJ27" s="9"/>
      <c r="DK27" s="10" t="e">
        <f t="shared" si="33"/>
        <v>#DIV/0!</v>
      </c>
      <c r="DL27" s="19"/>
      <c r="DM27" s="19"/>
      <c r="DN27" s="19"/>
      <c r="DO27" s="11" t="e">
        <f t="shared" si="16"/>
        <v>#DIV/0!</v>
      </c>
    </row>
    <row r="28" spans="1:119" ht="12">
      <c r="A28" s="1" t="s">
        <v>36</v>
      </c>
      <c r="B28" s="9">
        <f>14562+410</f>
        <v>14972</v>
      </c>
      <c r="C28" s="10">
        <f t="shared" si="17"/>
        <v>9622.2005191969</v>
      </c>
      <c r="D28" s="19">
        <v>284488.086398358</v>
      </c>
      <c r="E28" s="19">
        <v>144063.586173416</v>
      </c>
      <c r="F28" s="19">
        <v>134491.257027194</v>
      </c>
      <c r="G28" s="11">
        <f t="shared" si="0"/>
        <v>0.5063958494616508</v>
      </c>
      <c r="H28" s="11"/>
      <c r="I28" s="9">
        <f>13761+661</f>
        <v>14422</v>
      </c>
      <c r="J28" s="10">
        <f t="shared" si="18"/>
        <v>11573.804604077104</v>
      </c>
      <c r="K28" s="19">
        <v>275125.469942367</v>
      </c>
      <c r="L28" s="19">
        <v>166917.41</v>
      </c>
      <c r="M28" s="19">
        <v>139322.396060001</v>
      </c>
      <c r="N28" s="11">
        <f t="shared" si="1"/>
        <v>0.6066955925053602</v>
      </c>
      <c r="O28" s="11"/>
      <c r="P28" s="9">
        <f>13890+650</f>
        <v>14540</v>
      </c>
      <c r="Q28" s="10">
        <f t="shared" si="19"/>
        <v>12080.055020632737</v>
      </c>
      <c r="R28" s="19">
        <v>269527.969989551</v>
      </c>
      <c r="S28" s="19">
        <v>175644</v>
      </c>
      <c r="T28" s="19">
        <v>163521.431449578</v>
      </c>
      <c r="U28" s="11">
        <f t="shared" si="2"/>
        <v>0.6516726260610701</v>
      </c>
      <c r="V28" s="11"/>
      <c r="W28" s="9">
        <f>13371+649</f>
        <v>14020</v>
      </c>
      <c r="X28" s="10">
        <f t="shared" si="20"/>
        <v>11975.392296718974</v>
      </c>
      <c r="Y28" s="19">
        <v>234792.707348616</v>
      </c>
      <c r="Z28" s="19">
        <v>167895</v>
      </c>
      <c r="AA28" s="19">
        <v>153007.98017786</v>
      </c>
      <c r="AB28" s="11">
        <f t="shared" si="3"/>
        <v>0.7150775758580632</v>
      </c>
      <c r="AC28" s="11"/>
      <c r="AD28" s="9">
        <f>12852+616</f>
        <v>13468</v>
      </c>
      <c r="AE28" s="10">
        <f t="shared" si="21"/>
        <v>14632.536382536382</v>
      </c>
      <c r="AF28" s="19">
        <v>263840.575079454</v>
      </c>
      <c r="AG28" s="19">
        <v>197071</v>
      </c>
      <c r="AH28" s="19">
        <v>188666.478840814</v>
      </c>
      <c r="AI28" s="11">
        <f t="shared" si="4"/>
        <v>0.746932119673607</v>
      </c>
      <c r="AJ28" s="11"/>
      <c r="AK28" s="9">
        <f>12281+597</f>
        <v>12878</v>
      </c>
      <c r="AL28" s="10">
        <f t="shared" si="22"/>
        <v>13954.96195061345</v>
      </c>
      <c r="AM28" s="19">
        <v>235553.641172138</v>
      </c>
      <c r="AN28" s="19">
        <v>179712</v>
      </c>
      <c r="AO28" s="19">
        <v>175942.580497541</v>
      </c>
      <c r="AP28" s="11">
        <f t="shared" si="5"/>
        <v>0.7629345023313393</v>
      </c>
      <c r="AQ28" s="11"/>
      <c r="AR28" s="9">
        <f>12819+616</f>
        <v>13435</v>
      </c>
      <c r="AS28" s="10">
        <f t="shared" si="23"/>
        <v>15594.826944547824</v>
      </c>
      <c r="AT28" s="19">
        <v>247038.500674812</v>
      </c>
      <c r="AU28" s="19">
        <v>209516.5</v>
      </c>
      <c r="AV28" s="19">
        <v>188474.195569018</v>
      </c>
      <c r="AW28" s="11">
        <f t="shared" si="6"/>
        <v>0.8481127412435039</v>
      </c>
      <c r="AX28" s="11"/>
      <c r="AY28" s="9">
        <f>12959+570</f>
        <v>13529</v>
      </c>
      <c r="AZ28" s="10">
        <f t="shared" si="24"/>
        <v>17489.76273190923</v>
      </c>
      <c r="BA28" s="19">
        <v>244094.661370402</v>
      </c>
      <c r="BB28" s="19">
        <v>236619</v>
      </c>
      <c r="BC28" s="19">
        <v>207019.792377756</v>
      </c>
      <c r="BD28" s="11">
        <f t="shared" si="7"/>
        <v>0.9693739251467772</v>
      </c>
      <c r="BE28" s="11"/>
      <c r="BF28" s="9">
        <f>13045+605</f>
        <v>13650</v>
      </c>
      <c r="BG28" s="10">
        <f t="shared" si="25"/>
        <v>17247.362637362636</v>
      </c>
      <c r="BH28" s="19">
        <v>254847.250616003</v>
      </c>
      <c r="BI28" s="19">
        <v>235426.5</v>
      </c>
      <c r="BJ28" s="19">
        <v>247042.279642499</v>
      </c>
      <c r="BK28" s="11">
        <f t="shared" si="8"/>
        <v>0.923794545285224</v>
      </c>
      <c r="BL28" s="11"/>
      <c r="BM28" s="9">
        <f>12671+481</f>
        <v>13152</v>
      </c>
      <c r="BN28" s="10">
        <f t="shared" si="26"/>
        <v>16819.951338199513</v>
      </c>
      <c r="BO28" s="19">
        <v>249711.120532664</v>
      </c>
      <c r="BP28" s="19">
        <v>221216</v>
      </c>
      <c r="BQ28" s="19">
        <v>230681.771045136</v>
      </c>
      <c r="BR28" s="11">
        <f t="shared" si="9"/>
        <v>0.8858876590202291</v>
      </c>
      <c r="BS28" s="11"/>
      <c r="BT28" s="9">
        <f>12603+473</f>
        <v>13076</v>
      </c>
      <c r="BU28" s="10">
        <f t="shared" si="27"/>
        <v>18885.90609657028</v>
      </c>
      <c r="BV28" s="19">
        <v>246952.108118753</v>
      </c>
      <c r="BW28" s="19">
        <v>246952.108118753</v>
      </c>
      <c r="BX28" s="19">
        <v>218771.824951433</v>
      </c>
      <c r="BY28" s="11">
        <f t="shared" si="10"/>
        <v>1</v>
      </c>
      <c r="BZ28" s="11"/>
      <c r="CA28" s="9">
        <f>13004+372</f>
        <v>13376</v>
      </c>
      <c r="CB28" s="10">
        <f t="shared" si="28"/>
        <v>17398.972977858775</v>
      </c>
      <c r="CC28" s="19">
        <v>266584.951376677</v>
      </c>
      <c r="CD28" s="19">
        <v>232728.662551839</v>
      </c>
      <c r="CE28" s="19">
        <v>266584.951376677</v>
      </c>
      <c r="CF28" s="11">
        <f t="shared" si="11"/>
        <v>0.8729999999999998</v>
      </c>
      <c r="CG28" s="11"/>
      <c r="CH28" s="9">
        <f>306+10749</f>
        <v>11055</v>
      </c>
      <c r="CI28" s="10">
        <f t="shared" si="29"/>
        <v>21024.707423779106</v>
      </c>
      <c r="CJ28" s="19">
        <v>243364.452328622</v>
      </c>
      <c r="CK28" s="19">
        <v>232428.140569878</v>
      </c>
      <c r="CL28" s="19">
        <v>212457.166882887</v>
      </c>
      <c r="CM28" s="11">
        <f t="shared" si="12"/>
        <v>0.9550619999999985</v>
      </c>
      <c r="CN28" s="11"/>
      <c r="CO28" s="9">
        <f>11513+270</f>
        <v>11783</v>
      </c>
      <c r="CP28" s="10">
        <f t="shared" si="30"/>
        <v>21099.36706675278</v>
      </c>
      <c r="CQ28" s="19">
        <v>225769.063921792</v>
      </c>
      <c r="CR28" s="19">
        <v>248613.842147548</v>
      </c>
      <c r="CS28" s="19">
        <v>215623.453727275</v>
      </c>
      <c r="CT28" s="11">
        <f t="shared" si="13"/>
        <v>1.1011864860000022</v>
      </c>
      <c r="CU28" s="11"/>
      <c r="CV28" s="9">
        <f>12531+338</f>
        <v>12869</v>
      </c>
      <c r="CW28" s="10">
        <f t="shared" si="31"/>
        <v>17869.653072511537</v>
      </c>
      <c r="CX28" s="19">
        <v>273342.2030385</v>
      </c>
      <c r="CY28" s="19">
        <v>229964.565390151</v>
      </c>
      <c r="CZ28" s="19">
        <v>301000.740039465</v>
      </c>
      <c r="DA28" s="11">
        <f t="shared" si="14"/>
        <v>0.8413064753040009</v>
      </c>
      <c r="DB28" s="11"/>
      <c r="DC28" s="9">
        <f>11877+359</f>
        <v>12236</v>
      </c>
      <c r="DD28" s="10">
        <f t="shared" si="32"/>
        <v>17939.078391382558</v>
      </c>
      <c r="DE28" s="19">
        <v>244523.692297783</v>
      </c>
      <c r="DF28" s="19">
        <v>219502.563196957</v>
      </c>
      <c r="DG28" s="19">
        <v>205719.365695367</v>
      </c>
      <c r="DH28" s="11">
        <f t="shared" si="15"/>
        <v>0.8976740091493667</v>
      </c>
      <c r="DI28" s="11"/>
      <c r="DJ28" s="9"/>
      <c r="DK28" s="10" t="e">
        <f t="shared" si="33"/>
        <v>#DIV/0!</v>
      </c>
      <c r="DL28" s="19"/>
      <c r="DM28" s="19"/>
      <c r="DN28" s="19"/>
      <c r="DO28" s="11" t="e">
        <f t="shared" si="16"/>
        <v>#DIV/0!</v>
      </c>
    </row>
    <row r="29" spans="1:119" ht="12">
      <c r="A29" s="1" t="s">
        <v>37</v>
      </c>
      <c r="B29" s="9">
        <v>13492.3</v>
      </c>
      <c r="C29" s="10">
        <f t="shared" si="17"/>
        <v>20522.848756285064</v>
      </c>
      <c r="D29" s="19">
        <v>258486.867062908</v>
      </c>
      <c r="E29" s="19">
        <v>276900.432274425</v>
      </c>
      <c r="F29" s="19">
        <v>282388.916314292</v>
      </c>
      <c r="G29" s="11">
        <f t="shared" si="0"/>
        <v>1.0712359796872608</v>
      </c>
      <c r="H29" s="11"/>
      <c r="I29" s="9">
        <v>14161.35</v>
      </c>
      <c r="J29" s="10">
        <f t="shared" si="18"/>
        <v>17619.09422477377</v>
      </c>
      <c r="K29" s="19">
        <v>240336.548505237</v>
      </c>
      <c r="L29" s="19">
        <v>249510.16</v>
      </c>
      <c r="M29" s="19">
        <v>257457.157992661</v>
      </c>
      <c r="N29" s="11">
        <f t="shared" si="1"/>
        <v>1.0381698561946482</v>
      </c>
      <c r="O29" s="11"/>
      <c r="P29" s="9">
        <v>13976.64</v>
      </c>
      <c r="Q29" s="10">
        <f t="shared" si="19"/>
        <v>18192.41963733773</v>
      </c>
      <c r="R29" s="19">
        <v>226031.213856591</v>
      </c>
      <c r="S29" s="19">
        <v>254268.9</v>
      </c>
      <c r="T29" s="19">
        <v>234658.792785</v>
      </c>
      <c r="U29" s="11">
        <f t="shared" si="2"/>
        <v>1.1249282595160721</v>
      </c>
      <c r="V29" s="11"/>
      <c r="W29" s="9">
        <v>13212.12</v>
      </c>
      <c r="X29" s="10">
        <f t="shared" si="20"/>
        <v>20090.389733063275</v>
      </c>
      <c r="Y29" s="19">
        <v>230107.217096964</v>
      </c>
      <c r="Z29" s="19">
        <v>265436.64</v>
      </c>
      <c r="AA29" s="19">
        <v>258854.111230975</v>
      </c>
      <c r="AB29" s="11">
        <f t="shared" si="3"/>
        <v>1.1535346146407424</v>
      </c>
      <c r="AC29" s="11"/>
      <c r="AD29" s="9">
        <v>13694.47</v>
      </c>
      <c r="AE29" s="10">
        <f t="shared" si="21"/>
        <v>19868.333714265686</v>
      </c>
      <c r="AF29" s="19">
        <v>244484.286456793</v>
      </c>
      <c r="AG29" s="19">
        <v>272086.3</v>
      </c>
      <c r="AH29" s="19">
        <v>282021.087163653</v>
      </c>
      <c r="AI29" s="11">
        <f t="shared" si="4"/>
        <v>1.1128989267295304</v>
      </c>
      <c r="AJ29" s="11"/>
      <c r="AK29" s="9">
        <v>13454.01</v>
      </c>
      <c r="AL29" s="10">
        <f t="shared" si="22"/>
        <v>19960.54856507465</v>
      </c>
      <c r="AM29" s="19">
        <v>242540.413129651</v>
      </c>
      <c r="AN29" s="19">
        <v>268549.42</v>
      </c>
      <c r="AO29" s="19">
        <v>269922.965460525</v>
      </c>
      <c r="AP29" s="11">
        <f t="shared" si="5"/>
        <v>1.1072357655152743</v>
      </c>
      <c r="AQ29" s="11"/>
      <c r="AR29" s="9">
        <v>13175.06</v>
      </c>
      <c r="AS29" s="10">
        <f t="shared" si="23"/>
        <v>21117.795288977813</v>
      </c>
      <c r="AT29" s="19">
        <v>249460.63892973</v>
      </c>
      <c r="AU29" s="19">
        <v>278228.22</v>
      </c>
      <c r="AV29" s="19">
        <v>276211.741511289</v>
      </c>
      <c r="AW29" s="11">
        <f t="shared" si="6"/>
        <v>1.115319118854552</v>
      </c>
      <c r="AX29" s="11"/>
      <c r="AY29" s="9">
        <v>12851.94</v>
      </c>
      <c r="AZ29" s="10">
        <f t="shared" si="24"/>
        <v>16534.15126432274</v>
      </c>
      <c r="BA29" s="19">
        <v>227609.685557502</v>
      </c>
      <c r="BB29" s="19">
        <v>212495.92</v>
      </c>
      <c r="BC29" s="19">
        <v>253857.433938755</v>
      </c>
      <c r="BD29" s="11">
        <f t="shared" si="7"/>
        <v>0.9335978804219922</v>
      </c>
      <c r="BE29" s="11"/>
      <c r="BF29" s="9">
        <v>12799.43</v>
      </c>
      <c r="BG29" s="10">
        <f t="shared" si="25"/>
        <v>20369.134406766552</v>
      </c>
      <c r="BH29" s="19">
        <v>239589.625143358</v>
      </c>
      <c r="BI29" s="19">
        <v>260713.31</v>
      </c>
      <c r="BJ29" s="19">
        <v>223680.366204939</v>
      </c>
      <c r="BK29" s="11">
        <f t="shared" si="8"/>
        <v>1.0881661083780347</v>
      </c>
      <c r="BL29" s="11"/>
      <c r="BM29" s="9">
        <v>12768.98</v>
      </c>
      <c r="BN29" s="10">
        <f t="shared" si="26"/>
        <v>19424.246885812336</v>
      </c>
      <c r="BO29" s="19">
        <v>237432.706778127</v>
      </c>
      <c r="BP29" s="19">
        <v>248027.82</v>
      </c>
      <c r="BQ29" s="19">
        <v>258366.224536417</v>
      </c>
      <c r="BR29" s="11">
        <f t="shared" si="9"/>
        <v>1.044623646698236</v>
      </c>
      <c r="BS29" s="11"/>
      <c r="BT29" s="9">
        <v>12395.83</v>
      </c>
      <c r="BU29" s="10">
        <f t="shared" si="27"/>
        <v>18122.551745609773</v>
      </c>
      <c r="BV29" s="19">
        <v>224644.070604782</v>
      </c>
      <c r="BW29" s="19">
        <v>224644.070604782</v>
      </c>
      <c r="BX29" s="19">
        <v>234668.508244304</v>
      </c>
      <c r="BY29" s="11">
        <f t="shared" si="10"/>
        <v>1</v>
      </c>
      <c r="BZ29" s="11"/>
      <c r="CA29" s="9">
        <v>12107.85</v>
      </c>
      <c r="CB29" s="10">
        <f t="shared" si="28"/>
        <v>19769.04768173945</v>
      </c>
      <c r="CC29" s="19">
        <v>225599.117788265</v>
      </c>
      <c r="CD29" s="19">
        <v>239360.663973349</v>
      </c>
      <c r="CE29" s="19">
        <v>225599.117788265</v>
      </c>
      <c r="CF29" s="11">
        <f t="shared" si="11"/>
        <v>1.0609999999999993</v>
      </c>
      <c r="CG29" s="11"/>
      <c r="CH29" s="9">
        <v>10668.53</v>
      </c>
      <c r="CI29" s="10">
        <f t="shared" si="29"/>
        <v>24576.23800930259</v>
      </c>
      <c r="CJ29" s="19">
        <v>208538.503592571</v>
      </c>
      <c r="CK29" s="19">
        <v>262192.332489385</v>
      </c>
      <c r="CL29" s="19">
        <v>221259.352311717</v>
      </c>
      <c r="CM29" s="11">
        <f t="shared" si="12"/>
        <v>1.2572849999999969</v>
      </c>
      <c r="CN29" s="11"/>
      <c r="CO29" s="9">
        <f>10932+169.14</f>
        <v>11101.14</v>
      </c>
      <c r="CP29" s="10">
        <f t="shared" si="30"/>
        <v>26240.54756193932</v>
      </c>
      <c r="CQ29" s="19">
        <v>208166.851861741</v>
      </c>
      <c r="CR29" s="19">
        <v>291299.992161747</v>
      </c>
      <c r="CS29" s="19">
        <v>261725.060342989</v>
      </c>
      <c r="CT29" s="11">
        <f t="shared" si="13"/>
        <v>1.399358205000001</v>
      </c>
      <c r="CU29" s="11"/>
      <c r="CV29" s="9">
        <v>11305.9</v>
      </c>
      <c r="CW29" s="10">
        <f t="shared" si="31"/>
        <v>19112.951517198544</v>
      </c>
      <c r="CX29" s="19">
        <v>220600.229229773</v>
      </c>
      <c r="CY29" s="19">
        <v>216089.118558295</v>
      </c>
      <c r="CZ29" s="19">
        <v>308698.740797564</v>
      </c>
      <c r="DA29" s="11">
        <f t="shared" si="14"/>
        <v>0.979550743500002</v>
      </c>
      <c r="DB29" s="11"/>
      <c r="DC29" s="9">
        <v>11605.79</v>
      </c>
      <c r="DD29" s="10">
        <f t="shared" si="32"/>
        <v>27114.262796957468</v>
      </c>
      <c r="DE29" s="19">
        <v>218241.712293292</v>
      </c>
      <c r="DF29" s="19">
        <v>314682.440026301</v>
      </c>
      <c r="DG29" s="19">
        <v>213778.831539607</v>
      </c>
      <c r="DH29" s="11">
        <f t="shared" si="15"/>
        <v>1.441898694431996</v>
      </c>
      <c r="DI29" s="11"/>
      <c r="DJ29" s="9"/>
      <c r="DK29" s="10" t="e">
        <f t="shared" si="33"/>
        <v>#DIV/0!</v>
      </c>
      <c r="DL29" s="19"/>
      <c r="DM29" s="19"/>
      <c r="DN29" s="19"/>
      <c r="DO29" s="11" t="e">
        <f t="shared" si="16"/>
        <v>#DIV/0!</v>
      </c>
    </row>
    <row r="30" spans="1:119" ht="12">
      <c r="A30" s="1" t="s">
        <v>38</v>
      </c>
      <c r="B30" s="9">
        <v>50283</v>
      </c>
      <c r="C30" s="10">
        <f t="shared" si="17"/>
        <v>6873.489465830857</v>
      </c>
      <c r="D30" s="19">
        <v>487479.439533738</v>
      </c>
      <c r="E30" s="19">
        <v>345619.670810373</v>
      </c>
      <c r="F30" s="19">
        <v>445947.918281021</v>
      </c>
      <c r="G30" s="11">
        <f t="shared" si="0"/>
        <v>0.7089933293206163</v>
      </c>
      <c r="H30" s="11"/>
      <c r="I30" s="9">
        <v>49304</v>
      </c>
      <c r="J30" s="10">
        <f t="shared" si="18"/>
        <v>8206.520566282654</v>
      </c>
      <c r="K30" s="19">
        <v>441618.95789328</v>
      </c>
      <c r="L30" s="19">
        <v>404614.29</v>
      </c>
      <c r="M30" s="19">
        <v>313104.895247858</v>
      </c>
      <c r="N30" s="11">
        <f t="shared" si="1"/>
        <v>0.9162067949487294</v>
      </c>
      <c r="O30" s="11"/>
      <c r="P30" s="9">
        <v>50524</v>
      </c>
      <c r="Q30" s="10">
        <f t="shared" si="19"/>
        <v>8597.84181774998</v>
      </c>
      <c r="R30" s="19">
        <v>432458.910574227</v>
      </c>
      <c r="S30" s="19">
        <v>434397.36</v>
      </c>
      <c r="T30" s="19">
        <v>396221.792404232</v>
      </c>
      <c r="U30" s="11">
        <f t="shared" si="2"/>
        <v>1.0044823898372197</v>
      </c>
      <c r="V30" s="11"/>
      <c r="W30" s="9">
        <v>49898</v>
      </c>
      <c r="X30" s="10">
        <f t="shared" si="20"/>
        <v>9062.84119603992</v>
      </c>
      <c r="Y30" s="19">
        <v>371932.125965253</v>
      </c>
      <c r="Z30" s="19">
        <v>452217.65</v>
      </c>
      <c r="AA30" s="19">
        <v>373599.270746815</v>
      </c>
      <c r="AB30" s="11">
        <f t="shared" si="3"/>
        <v>1.2158606864797894</v>
      </c>
      <c r="AC30" s="11"/>
      <c r="AD30" s="9">
        <v>50071</v>
      </c>
      <c r="AE30" s="10">
        <f t="shared" si="21"/>
        <v>9079.379281420383</v>
      </c>
      <c r="AF30" s="19">
        <v>464592.407581179</v>
      </c>
      <c r="AG30" s="19">
        <v>454613.6</v>
      </c>
      <c r="AH30" s="19">
        <v>564879.64361495</v>
      </c>
      <c r="AI30" s="11">
        <f t="shared" si="4"/>
        <v>0.978521371812484</v>
      </c>
      <c r="AJ30" s="11"/>
      <c r="AK30" s="9">
        <v>50127</v>
      </c>
      <c r="AL30" s="10">
        <f t="shared" si="22"/>
        <v>9149.280826700182</v>
      </c>
      <c r="AM30" s="19">
        <v>446286.761372445</v>
      </c>
      <c r="AN30" s="19">
        <v>458626</v>
      </c>
      <c r="AO30" s="19">
        <v>436701.133959915</v>
      </c>
      <c r="AP30" s="11">
        <f t="shared" si="5"/>
        <v>1.027648677253183</v>
      </c>
      <c r="AQ30" s="11"/>
      <c r="AR30" s="9">
        <v>50383</v>
      </c>
      <c r="AS30" s="10">
        <f t="shared" si="23"/>
        <v>8111.597165710657</v>
      </c>
      <c r="AT30" s="19">
        <v>445367.532170157</v>
      </c>
      <c r="AU30" s="19">
        <v>408686.6</v>
      </c>
      <c r="AV30" s="19">
        <v>457681.355326177</v>
      </c>
      <c r="AW30" s="11">
        <f t="shared" si="6"/>
        <v>0.9176389621591393</v>
      </c>
      <c r="AX30" s="11"/>
      <c r="AY30" s="9">
        <v>50120</v>
      </c>
      <c r="AZ30" s="10">
        <f t="shared" si="24"/>
        <v>7031.095969672785</v>
      </c>
      <c r="BA30" s="19">
        <v>450218.914197094</v>
      </c>
      <c r="BB30" s="19">
        <v>352398.53</v>
      </c>
      <c r="BC30" s="19">
        <v>413138.417168236</v>
      </c>
      <c r="BD30" s="11">
        <f t="shared" si="7"/>
        <v>0.7827270665170882</v>
      </c>
      <c r="BE30" s="11"/>
      <c r="BF30" s="9">
        <v>49952</v>
      </c>
      <c r="BG30" s="10">
        <f t="shared" si="25"/>
        <v>7721.800128122998</v>
      </c>
      <c r="BH30" s="19">
        <v>459311.462193169</v>
      </c>
      <c r="BI30" s="19">
        <v>385719.36</v>
      </c>
      <c r="BJ30" s="19">
        <v>359515.513420134</v>
      </c>
      <c r="BK30" s="11">
        <f t="shared" si="8"/>
        <v>0.839777344458652</v>
      </c>
      <c r="BL30" s="11"/>
      <c r="BM30" s="9">
        <v>50694</v>
      </c>
      <c r="BN30" s="10">
        <f t="shared" si="26"/>
        <v>11008.828263699847</v>
      </c>
      <c r="BO30" s="19">
        <v>462073.465225464</v>
      </c>
      <c r="BP30" s="19">
        <v>558081.54</v>
      </c>
      <c r="BQ30" s="19">
        <v>388038.827571848</v>
      </c>
      <c r="BR30" s="11">
        <f t="shared" si="9"/>
        <v>1.2077766459229375</v>
      </c>
      <c r="BS30" s="11"/>
      <c r="BT30" s="9">
        <v>50321</v>
      </c>
      <c r="BU30" s="10">
        <f t="shared" si="27"/>
        <v>9058.007591264084</v>
      </c>
      <c r="BV30" s="19">
        <v>455808</v>
      </c>
      <c r="BW30" s="19">
        <v>455808</v>
      </c>
      <c r="BX30" s="19">
        <v>550514.257424842</v>
      </c>
      <c r="BY30" s="11">
        <f t="shared" si="10"/>
        <v>1</v>
      </c>
      <c r="BZ30" s="11"/>
      <c r="CA30" s="9">
        <v>49577</v>
      </c>
      <c r="CB30" s="10">
        <f t="shared" si="28"/>
        <v>8946.835068880227</v>
      </c>
      <c r="CC30" s="19">
        <v>450769.555091337</v>
      </c>
      <c r="CD30" s="19">
        <v>443557.242209875</v>
      </c>
      <c r="CE30" s="19">
        <v>450769.555091337</v>
      </c>
      <c r="CF30" s="11">
        <f t="shared" si="11"/>
        <v>0.9839999999999987</v>
      </c>
      <c r="CG30" s="11"/>
      <c r="CH30" s="9">
        <v>35593</v>
      </c>
      <c r="CI30" s="10">
        <f t="shared" si="29"/>
        <v>11912.968968163486</v>
      </c>
      <c r="CJ30" s="19">
        <v>454070.5069134</v>
      </c>
      <c r="CK30" s="19">
        <v>424018.304483843</v>
      </c>
      <c r="CL30" s="19">
        <v>446805.378802785</v>
      </c>
      <c r="CM30" s="11">
        <f t="shared" si="12"/>
        <v>0.9338159999999988</v>
      </c>
      <c r="CN30" s="11"/>
      <c r="CO30" s="9">
        <v>46954</v>
      </c>
      <c r="CP30" s="10">
        <f t="shared" si="30"/>
        <v>8300.354802379925</v>
      </c>
      <c r="CQ30" s="19">
        <v>434747.114919395</v>
      </c>
      <c r="CR30" s="19">
        <v>389734.859390947</v>
      </c>
      <c r="CS30" s="19">
        <v>405973.811865569</v>
      </c>
      <c r="CT30" s="11">
        <f t="shared" si="13"/>
        <v>0.89646336</v>
      </c>
      <c r="CU30" s="11"/>
      <c r="CV30" s="9">
        <v>46440</v>
      </c>
      <c r="CW30" s="10">
        <f t="shared" si="31"/>
        <v>10654.709711284842</v>
      </c>
      <c r="CX30" s="19">
        <v>428534.13941753</v>
      </c>
      <c r="CY30" s="19">
        <v>494804.718992068</v>
      </c>
      <c r="CZ30" s="19">
        <v>384165.154496948</v>
      </c>
      <c r="DA30" s="11">
        <f t="shared" si="14"/>
        <v>1.1546448076799996</v>
      </c>
      <c r="DB30" s="11"/>
      <c r="DC30" s="9">
        <v>41299</v>
      </c>
      <c r="DD30" s="10">
        <f t="shared" si="32"/>
        <v>12763.72562769411</v>
      </c>
      <c r="DE30" s="19">
        <v>400218.488438144</v>
      </c>
      <c r="DF30" s="19">
        <v>527129.104698139</v>
      </c>
      <c r="DG30" s="19">
        <v>462110.199612641</v>
      </c>
      <c r="DH30" s="11">
        <f t="shared" si="15"/>
        <v>1.3171033321205743</v>
      </c>
      <c r="DI30" s="11"/>
      <c r="DJ30" s="9"/>
      <c r="DK30" s="10" t="e">
        <f t="shared" si="33"/>
        <v>#DIV/0!</v>
      </c>
      <c r="DL30" s="19"/>
      <c r="DM30" s="19"/>
      <c r="DN30" s="19"/>
      <c r="DO30" s="11" t="e">
        <f t="shared" si="16"/>
        <v>#DIV/0!</v>
      </c>
    </row>
    <row r="31" spans="1:119" ht="12">
      <c r="A31" s="1" t="s">
        <v>39</v>
      </c>
      <c r="B31" s="9">
        <v>13384</v>
      </c>
      <c r="C31" s="10">
        <f t="shared" si="17"/>
        <v>13619.119692516662</v>
      </c>
      <c r="D31" s="19">
        <v>244006.130304383</v>
      </c>
      <c r="E31" s="19">
        <v>182278.297964643</v>
      </c>
      <c r="F31" s="19">
        <v>180320.218274163</v>
      </c>
      <c r="G31" s="11">
        <f t="shared" si="0"/>
        <v>0.7470234364081827</v>
      </c>
      <c r="H31" s="11"/>
      <c r="I31" s="9">
        <v>13215</v>
      </c>
      <c r="J31" s="10">
        <f t="shared" si="18"/>
        <v>11308.715853197124</v>
      </c>
      <c r="K31" s="19">
        <v>223585.329490262</v>
      </c>
      <c r="L31" s="19">
        <v>149444.68</v>
      </c>
      <c r="M31" s="19">
        <v>167023.481166271</v>
      </c>
      <c r="N31" s="11">
        <f t="shared" si="1"/>
        <v>0.6684010992166143</v>
      </c>
      <c r="O31" s="11"/>
      <c r="P31" s="9">
        <v>13723</v>
      </c>
      <c r="Q31" s="10">
        <f t="shared" si="19"/>
        <v>11702.415652554106</v>
      </c>
      <c r="R31" s="19">
        <v>214210.918796413</v>
      </c>
      <c r="S31" s="19">
        <v>160592.25</v>
      </c>
      <c r="T31" s="19">
        <v>143178.813587723</v>
      </c>
      <c r="U31" s="11">
        <f t="shared" si="2"/>
        <v>0.7496921767682048</v>
      </c>
      <c r="V31" s="11"/>
      <c r="W31" s="9">
        <v>13539</v>
      </c>
      <c r="X31" s="10">
        <f t="shared" si="20"/>
        <v>14007.33289016914</v>
      </c>
      <c r="Y31" s="19">
        <v>216834.424768526</v>
      </c>
      <c r="Z31" s="19">
        <v>189645.28</v>
      </c>
      <c r="AA31" s="19">
        <v>162559.071902998</v>
      </c>
      <c r="AB31" s="11">
        <f t="shared" si="3"/>
        <v>0.8746087260011836</v>
      </c>
      <c r="AC31" s="11"/>
      <c r="AD31" s="9">
        <v>17248</v>
      </c>
      <c r="AE31" s="10">
        <f t="shared" si="21"/>
        <v>9212.905844155845</v>
      </c>
      <c r="AF31" s="19">
        <v>211616.397571124</v>
      </c>
      <c r="AG31" s="19">
        <v>158904.2</v>
      </c>
      <c r="AH31" s="19">
        <v>185081.54788064</v>
      </c>
      <c r="AI31" s="11">
        <f t="shared" si="4"/>
        <v>0.7509068381460965</v>
      </c>
      <c r="AJ31" s="11"/>
      <c r="AK31" s="9">
        <v>18530</v>
      </c>
      <c r="AL31" s="10">
        <f t="shared" si="22"/>
        <v>11772.077711818672</v>
      </c>
      <c r="AM31" s="19">
        <v>242505.8230528</v>
      </c>
      <c r="AN31" s="19">
        <v>218136.6</v>
      </c>
      <c r="AO31" s="19">
        <v>182099.280820595</v>
      </c>
      <c r="AP31" s="11">
        <f t="shared" si="5"/>
        <v>0.8995107715516829</v>
      </c>
      <c r="AQ31" s="11"/>
      <c r="AR31" s="9">
        <f>4456+5225+239+7811</f>
        <v>17731</v>
      </c>
      <c r="AS31" s="10">
        <f t="shared" si="23"/>
        <v>12204.881845355592</v>
      </c>
      <c r="AT31" s="19">
        <v>236716.191555975</v>
      </c>
      <c r="AU31" s="19">
        <v>216404.76</v>
      </c>
      <c r="AV31" s="19">
        <v>212928.76410529</v>
      </c>
      <c r="AW31" s="11">
        <f t="shared" si="6"/>
        <v>0.9141950053248805</v>
      </c>
      <c r="AX31" s="11"/>
      <c r="AY31" s="9">
        <f>4397+5270+311+7648</f>
        <v>17626</v>
      </c>
      <c r="AZ31" s="10">
        <f t="shared" si="24"/>
        <v>13187.007829343016</v>
      </c>
      <c r="BA31" s="19">
        <v>235760.938000431</v>
      </c>
      <c r="BB31" s="19">
        <v>232434.2</v>
      </c>
      <c r="BC31" s="19">
        <v>215531.471970704</v>
      </c>
      <c r="BD31" s="11">
        <f t="shared" si="7"/>
        <v>0.985889358819802</v>
      </c>
      <c r="BE31" s="11"/>
      <c r="BF31" s="9">
        <f>4426+5390+477+7817</f>
        <v>18110</v>
      </c>
      <c r="BG31" s="10">
        <f t="shared" si="25"/>
        <v>13547.686361126449</v>
      </c>
      <c r="BH31" s="19">
        <v>245266.267317723</v>
      </c>
      <c r="BI31" s="19">
        <v>245348.6</v>
      </c>
      <c r="BJ31" s="19">
        <v>241805.403025996</v>
      </c>
      <c r="BK31" s="11">
        <f t="shared" si="8"/>
        <v>1.0003356869380262</v>
      </c>
      <c r="BL31" s="11"/>
      <c r="BM31" s="9">
        <f>4061+5189+324+7801</f>
        <v>17375</v>
      </c>
      <c r="BN31" s="10">
        <f t="shared" si="26"/>
        <v>15045.731223021583</v>
      </c>
      <c r="BO31" s="19">
        <v>245161.591291635</v>
      </c>
      <c r="BP31" s="19">
        <v>261419.58</v>
      </c>
      <c r="BQ31" s="19">
        <v>245243.888835537</v>
      </c>
      <c r="BR31" s="11">
        <f t="shared" si="9"/>
        <v>1.0663153988465717</v>
      </c>
      <c r="BS31" s="11"/>
      <c r="BT31" s="9">
        <f>4165+5282+430+7947</f>
        <v>17824</v>
      </c>
      <c r="BU31" s="10">
        <f t="shared" si="27"/>
        <v>14194.156507760492</v>
      </c>
      <c r="BV31" s="19">
        <v>252996.645594323</v>
      </c>
      <c r="BW31" s="19">
        <v>252996.645594323</v>
      </c>
      <c r="BX31" s="19">
        <v>269774.219053754</v>
      </c>
      <c r="BY31" s="11">
        <f t="shared" si="10"/>
        <v>1</v>
      </c>
      <c r="BZ31" s="11"/>
      <c r="CA31" s="9">
        <f>3919+5016+389+7230</f>
        <v>16554</v>
      </c>
      <c r="CB31" s="10">
        <f t="shared" si="28"/>
        <v>15604.993220989427</v>
      </c>
      <c r="CC31" s="19">
        <v>246023.864552628</v>
      </c>
      <c r="CD31" s="19">
        <v>258325.057780259</v>
      </c>
      <c r="CE31" s="19">
        <v>246023.864552628</v>
      </c>
      <c r="CF31" s="11">
        <f t="shared" si="11"/>
        <v>1.0499999999999985</v>
      </c>
      <c r="CG31" s="11"/>
      <c r="CH31" s="9">
        <f>3854+5049+430+6332</f>
        <v>15665</v>
      </c>
      <c r="CI31" s="10">
        <f t="shared" si="29"/>
        <v>17623.106952831215</v>
      </c>
      <c r="CJ31" s="19">
        <v>240769.204967819</v>
      </c>
      <c r="CK31" s="19">
        <v>276065.970416101</v>
      </c>
      <c r="CL31" s="19">
        <v>252807.66521621</v>
      </c>
      <c r="CM31" s="11">
        <f t="shared" si="12"/>
        <v>1.1465999999999987</v>
      </c>
      <c r="CN31" s="11"/>
      <c r="CO31" s="9">
        <f>3848+4999+404+6364</f>
        <v>15615</v>
      </c>
      <c r="CP31" s="10">
        <f t="shared" si="30"/>
        <v>20182.83017527525</v>
      </c>
      <c r="CQ31" s="19">
        <v>249646.107036293</v>
      </c>
      <c r="CR31" s="19">
        <v>315154.893186923</v>
      </c>
      <c r="CS31" s="19">
        <v>286244.226327814</v>
      </c>
      <c r="CT31" s="11">
        <f t="shared" si="13"/>
        <v>1.2624066000000012</v>
      </c>
      <c r="CU31" s="11"/>
      <c r="CV31" s="9">
        <f>3329+4156+337+6466</f>
        <v>14288</v>
      </c>
      <c r="CW31" s="10">
        <f t="shared" si="31"/>
        <v>19211.581868027923</v>
      </c>
      <c r="CX31" s="19">
        <v>232305.483991983</v>
      </c>
      <c r="CY31" s="19">
        <v>274495.081730383</v>
      </c>
      <c r="CZ31" s="19">
        <v>293263.976207674</v>
      </c>
      <c r="DA31" s="11">
        <f t="shared" si="14"/>
        <v>1.1816125776000017</v>
      </c>
      <c r="DB31" s="11"/>
      <c r="DC31" s="9">
        <f>3411+4212+456+6553</f>
        <v>14632</v>
      </c>
      <c r="DD31" s="10">
        <f t="shared" si="32"/>
        <v>19700.45525855864</v>
      </c>
      <c r="DE31" s="19">
        <v>237077.028371914</v>
      </c>
      <c r="DF31" s="19">
        <v>288257.06134323</v>
      </c>
      <c r="DG31" s="19">
        <v>280133.198584286</v>
      </c>
      <c r="DH31" s="11">
        <f t="shared" si="15"/>
        <v>1.2158793423504004</v>
      </c>
      <c r="DI31" s="11"/>
      <c r="DJ31" s="9"/>
      <c r="DK31" s="10" t="e">
        <f t="shared" si="33"/>
        <v>#DIV/0!</v>
      </c>
      <c r="DL31" s="19"/>
      <c r="DM31" s="19"/>
      <c r="DN31" s="19"/>
      <c r="DO31" s="11" t="e">
        <f t="shared" si="16"/>
        <v>#DIV/0!</v>
      </c>
    </row>
    <row r="32" spans="1:119" ht="12">
      <c r="A32" s="1" t="s">
        <v>40</v>
      </c>
      <c r="B32" s="9">
        <v>24827</v>
      </c>
      <c r="C32" s="10">
        <f t="shared" si="17"/>
        <v>9026.731327941356</v>
      </c>
      <c r="D32" s="19">
        <v>216132.938393488</v>
      </c>
      <c r="E32" s="19">
        <v>224106.6586788</v>
      </c>
      <c r="F32" s="19">
        <v>213184.85669027</v>
      </c>
      <c r="G32" s="11">
        <f t="shared" si="0"/>
        <v>1.0368926658961866</v>
      </c>
      <c r="H32" s="11"/>
      <c r="I32" s="9">
        <v>23927</v>
      </c>
      <c r="J32" s="10">
        <f t="shared" si="18"/>
        <v>7361.742801019768</v>
      </c>
      <c r="K32" s="19">
        <v>193104.128362768</v>
      </c>
      <c r="L32" s="19">
        <v>176144.42</v>
      </c>
      <c r="M32" s="19">
        <v>200228.25445363</v>
      </c>
      <c r="N32" s="11">
        <f t="shared" si="1"/>
        <v>0.9121732481508253</v>
      </c>
      <c r="O32" s="11"/>
      <c r="P32" s="9">
        <v>24229</v>
      </c>
      <c r="Q32" s="10">
        <f t="shared" si="19"/>
        <v>8642.967518263238</v>
      </c>
      <c r="R32" s="19">
        <v>188765.380457899</v>
      </c>
      <c r="S32" s="19">
        <v>209410.46</v>
      </c>
      <c r="T32" s="19">
        <v>172186.730230708</v>
      </c>
      <c r="U32" s="11">
        <f t="shared" si="2"/>
        <v>1.109368992831318</v>
      </c>
      <c r="V32" s="11"/>
      <c r="W32" s="9">
        <v>24035</v>
      </c>
      <c r="X32" s="10">
        <f t="shared" si="20"/>
        <v>11327.80029124194</v>
      </c>
      <c r="Y32" s="19">
        <v>202477.281195093</v>
      </c>
      <c r="Z32" s="19">
        <v>272263.68</v>
      </c>
      <c r="AA32" s="19">
        <v>224622.017510625</v>
      </c>
      <c r="AB32" s="11">
        <f t="shared" si="3"/>
        <v>1.344662859916939</v>
      </c>
      <c r="AC32" s="11"/>
      <c r="AD32" s="9">
        <v>17946</v>
      </c>
      <c r="AE32" s="10">
        <f t="shared" si="21"/>
        <v>9963.094840075782</v>
      </c>
      <c r="AF32" s="19">
        <v>192375.944767517</v>
      </c>
      <c r="AG32" s="19">
        <v>178797.7</v>
      </c>
      <c r="AH32" s="19">
        <v>258680.788070312</v>
      </c>
      <c r="AI32" s="11">
        <f t="shared" si="4"/>
        <v>0.9294181776004995</v>
      </c>
      <c r="AJ32" s="11"/>
      <c r="AK32" s="9">
        <v>18150</v>
      </c>
      <c r="AL32" s="10">
        <f t="shared" si="22"/>
        <v>11200.573002754822</v>
      </c>
      <c r="AM32" s="19">
        <v>179774.4326162</v>
      </c>
      <c r="AN32" s="19">
        <v>203290.4</v>
      </c>
      <c r="AO32" s="19">
        <v>167085.625541313</v>
      </c>
      <c r="AP32" s="11">
        <f t="shared" si="5"/>
        <v>1.130808185800281</v>
      </c>
      <c r="AQ32" s="11"/>
      <c r="AR32" s="9">
        <v>18082</v>
      </c>
      <c r="AS32" s="10">
        <f t="shared" si="23"/>
        <v>9427.662316115475</v>
      </c>
      <c r="AT32" s="19">
        <v>168218.729311042</v>
      </c>
      <c r="AU32" s="19">
        <v>170470.99</v>
      </c>
      <c r="AV32" s="19">
        <v>190223.116109848</v>
      </c>
      <c r="AW32" s="11">
        <f t="shared" si="6"/>
        <v>1.0133888818336838</v>
      </c>
      <c r="AX32" s="11"/>
      <c r="AY32" s="9">
        <v>18352</v>
      </c>
      <c r="AZ32" s="10">
        <f t="shared" si="24"/>
        <v>8991.895161290322</v>
      </c>
      <c r="BA32" s="19">
        <v>171362.811244767</v>
      </c>
      <c r="BB32" s="19">
        <v>165019.26</v>
      </c>
      <c r="BC32" s="19">
        <v>173657.167675211</v>
      </c>
      <c r="BD32" s="11">
        <f t="shared" si="7"/>
        <v>0.962981750832121</v>
      </c>
      <c r="BE32" s="11"/>
      <c r="BF32" s="9">
        <v>17924</v>
      </c>
      <c r="BG32" s="10">
        <f t="shared" si="25"/>
        <v>9037.476567730417</v>
      </c>
      <c r="BH32" s="19">
        <v>173638.876420784</v>
      </c>
      <c r="BI32" s="19">
        <v>161987.73</v>
      </c>
      <c r="BJ32" s="19">
        <v>167211.069228209</v>
      </c>
      <c r="BK32" s="11">
        <f t="shared" si="8"/>
        <v>0.9329001277769763</v>
      </c>
      <c r="BL32" s="11"/>
      <c r="BM32" s="9">
        <v>17320</v>
      </c>
      <c r="BN32" s="10">
        <f t="shared" si="26"/>
        <v>11541.378752886836</v>
      </c>
      <c r="BO32" s="19">
        <v>165155.017529648</v>
      </c>
      <c r="BP32" s="19">
        <v>199896.68</v>
      </c>
      <c r="BQ32" s="19">
        <v>154073.136956417</v>
      </c>
      <c r="BR32" s="11">
        <f t="shared" si="9"/>
        <v>1.2103578988395876</v>
      </c>
      <c r="BS32" s="11"/>
      <c r="BT32" s="9">
        <v>17867</v>
      </c>
      <c r="BU32" s="10">
        <f t="shared" si="27"/>
        <v>9980.310222491296</v>
      </c>
      <c r="BV32" s="19">
        <v>178318.202745252</v>
      </c>
      <c r="BW32" s="19">
        <v>178318.202745252</v>
      </c>
      <c r="BX32" s="19">
        <v>215828.845199595</v>
      </c>
      <c r="BY32" s="11">
        <f t="shared" si="10"/>
        <v>1</v>
      </c>
      <c r="BZ32" s="11"/>
      <c r="CA32" s="9">
        <v>16990</v>
      </c>
      <c r="CB32" s="10">
        <f t="shared" si="28"/>
        <v>11029.014130721602</v>
      </c>
      <c r="CC32" s="19">
        <v>170038.974665118</v>
      </c>
      <c r="CD32" s="19">
        <v>187382.95008096</v>
      </c>
      <c r="CE32" s="19">
        <v>170038.974665118</v>
      </c>
      <c r="CF32" s="11">
        <f t="shared" si="11"/>
        <v>1.1019999999999999</v>
      </c>
      <c r="CG32" s="11"/>
      <c r="CH32" s="9">
        <v>17098</v>
      </c>
      <c r="CI32" s="10">
        <f t="shared" si="29"/>
        <v>11515.695077658791</v>
      </c>
      <c r="CJ32" s="19">
        <v>163468.362801901</v>
      </c>
      <c r="CK32" s="19">
        <v>196895.35443781</v>
      </c>
      <c r="CL32" s="19">
        <v>180142.135807695</v>
      </c>
      <c r="CM32" s="11">
        <f t="shared" si="12"/>
        <v>1.2044859999999966</v>
      </c>
      <c r="CN32" s="11"/>
      <c r="CO32" s="9">
        <v>15657</v>
      </c>
      <c r="CP32" s="10">
        <f t="shared" si="30"/>
        <v>14374.501930716164</v>
      </c>
      <c r="CQ32" s="19">
        <v>158753.437472947</v>
      </c>
      <c r="CR32" s="19">
        <v>225061.576729223</v>
      </c>
      <c r="CS32" s="19">
        <v>191216.292888039</v>
      </c>
      <c r="CT32" s="11">
        <f t="shared" si="13"/>
        <v>1.4176800219999992</v>
      </c>
      <c r="CU32" s="11"/>
      <c r="CV32" s="9">
        <v>16377</v>
      </c>
      <c r="CW32" s="10">
        <f t="shared" si="31"/>
        <v>13853.623075667583</v>
      </c>
      <c r="CX32" s="19">
        <v>170796.869433501</v>
      </c>
      <c r="CY32" s="19">
        <v>226880.785110208</v>
      </c>
      <c r="CZ32" s="19">
        <v>242135.309616017</v>
      </c>
      <c r="DA32" s="11">
        <f t="shared" si="14"/>
        <v>1.3283661806140012</v>
      </c>
      <c r="DB32" s="11"/>
      <c r="DC32" s="9">
        <v>15624</v>
      </c>
      <c r="DD32" s="10">
        <f t="shared" si="32"/>
        <v>14607.021944292947</v>
      </c>
      <c r="DE32" s="19">
        <v>164564.291038695</v>
      </c>
      <c r="DF32" s="19">
        <v>228220.110857633</v>
      </c>
      <c r="DG32" s="19">
        <v>218601.638752522</v>
      </c>
      <c r="DH32" s="11">
        <f t="shared" si="15"/>
        <v>1.3868142925610163</v>
      </c>
      <c r="DI32" s="11"/>
      <c r="DJ32" s="9"/>
      <c r="DK32" s="10" t="e">
        <f t="shared" si="33"/>
        <v>#DIV/0!</v>
      </c>
      <c r="DL32" s="19"/>
      <c r="DM32" s="19"/>
      <c r="DN32" s="19"/>
      <c r="DO32" s="11" t="e">
        <f t="shared" si="16"/>
        <v>#DIV/0!</v>
      </c>
    </row>
    <row r="33" spans="1:119" ht="12">
      <c r="A33" s="1" t="s">
        <v>41</v>
      </c>
      <c r="B33" s="9">
        <v>12146.05</v>
      </c>
      <c r="C33" s="10">
        <f t="shared" si="17"/>
        <v>9250.476308562456</v>
      </c>
      <c r="D33" s="19">
        <v>115507.873363526</v>
      </c>
      <c r="E33" s="19">
        <v>112356.747767615</v>
      </c>
      <c r="F33" s="19">
        <v>105026.696728783</v>
      </c>
      <c r="G33" s="11">
        <f t="shared" si="0"/>
        <v>0.9727193869633995</v>
      </c>
      <c r="H33" s="11"/>
      <c r="I33" s="9">
        <v>11634.5</v>
      </c>
      <c r="J33" s="10">
        <f t="shared" si="18"/>
        <v>9003.003996733853</v>
      </c>
      <c r="K33" s="19">
        <v>104019.616272341</v>
      </c>
      <c r="L33" s="19">
        <v>104745.45</v>
      </c>
      <c r="M33" s="19">
        <v>101181.897372599</v>
      </c>
      <c r="N33" s="11">
        <f t="shared" si="1"/>
        <v>1.0069778543093126</v>
      </c>
      <c r="O33" s="11"/>
      <c r="P33" s="9">
        <v>11240</v>
      </c>
      <c r="Q33" s="10">
        <f t="shared" si="19"/>
        <v>9587.615658362989</v>
      </c>
      <c r="R33" s="19">
        <v>100634.529791169</v>
      </c>
      <c r="S33" s="19">
        <v>107764.8</v>
      </c>
      <c r="T33" s="19">
        <v>101336.742878538</v>
      </c>
      <c r="U33" s="11">
        <f t="shared" si="2"/>
        <v>1.0708531179469645</v>
      </c>
      <c r="V33" s="11"/>
      <c r="W33" s="9">
        <v>11292.1</v>
      </c>
      <c r="X33" s="10">
        <f t="shared" si="20"/>
        <v>10344.577182277875</v>
      </c>
      <c r="Y33" s="19">
        <v>103048.380474342</v>
      </c>
      <c r="Z33" s="19">
        <v>116812</v>
      </c>
      <c r="AA33" s="19">
        <v>110349.679530334</v>
      </c>
      <c r="AB33" s="11">
        <f t="shared" si="3"/>
        <v>1.1335646369433725</v>
      </c>
      <c r="AC33" s="11"/>
      <c r="AD33" s="9">
        <v>11456.57</v>
      </c>
      <c r="AE33" s="10">
        <f t="shared" si="21"/>
        <v>8348.48475590862</v>
      </c>
      <c r="AF33" s="19">
        <v>110153.89645952</v>
      </c>
      <c r="AG33" s="19">
        <v>95645</v>
      </c>
      <c r="AH33" s="19">
        <v>124866.561648034</v>
      </c>
      <c r="AI33" s="11">
        <f t="shared" si="4"/>
        <v>0.8682852179917956</v>
      </c>
      <c r="AJ33" s="11"/>
      <c r="AK33" s="9">
        <v>11053.41</v>
      </c>
      <c r="AL33" s="10">
        <f t="shared" si="22"/>
        <v>11000.93002973743</v>
      </c>
      <c r="AM33" s="19">
        <v>107303.560513811</v>
      </c>
      <c r="AN33" s="19">
        <v>121597.79</v>
      </c>
      <c r="AO33" s="19">
        <v>93170.0954320301</v>
      </c>
      <c r="AP33" s="11">
        <f t="shared" si="5"/>
        <v>1.133213002604412</v>
      </c>
      <c r="AQ33" s="11"/>
      <c r="AR33" s="9">
        <v>11319.42</v>
      </c>
      <c r="AS33" s="10">
        <f t="shared" si="23"/>
        <v>10960.08099354914</v>
      </c>
      <c r="AT33" s="19">
        <v>104833.379091442</v>
      </c>
      <c r="AU33" s="19">
        <v>124061.76</v>
      </c>
      <c r="AV33" s="19">
        <v>118798.54829338</v>
      </c>
      <c r="AW33" s="11">
        <f t="shared" si="6"/>
        <v>1.1834184977647801</v>
      </c>
      <c r="AX33" s="11"/>
      <c r="AY33" s="9">
        <v>11222.25</v>
      </c>
      <c r="AZ33" s="10">
        <f t="shared" si="24"/>
        <v>9787.743099645793</v>
      </c>
      <c r="BA33" s="19">
        <v>103494.360782467</v>
      </c>
      <c r="BB33" s="19">
        <v>109840.5</v>
      </c>
      <c r="BC33" s="19">
        <v>122477.140964314</v>
      </c>
      <c r="BD33" s="11">
        <f t="shared" si="7"/>
        <v>1.0613186957197778</v>
      </c>
      <c r="BE33" s="11"/>
      <c r="BF33" s="9">
        <v>10832.39</v>
      </c>
      <c r="BG33" s="10">
        <f t="shared" si="25"/>
        <v>11511.915652963013</v>
      </c>
      <c r="BH33" s="19">
        <v>107558.350353578</v>
      </c>
      <c r="BI33" s="19">
        <v>124701.56</v>
      </c>
      <c r="BJ33" s="19">
        <v>114153.68811103</v>
      </c>
      <c r="BK33" s="11">
        <f t="shared" si="8"/>
        <v>1.1593852043106545</v>
      </c>
      <c r="BL33" s="11"/>
      <c r="BM33" s="9">
        <v>10679.03</v>
      </c>
      <c r="BN33" s="10">
        <f t="shared" si="26"/>
        <v>11695.04065444146</v>
      </c>
      <c r="BO33" s="19">
        <v>107227.378416574</v>
      </c>
      <c r="BP33" s="19">
        <v>124891.69</v>
      </c>
      <c r="BQ33" s="19">
        <v>124317.836033195</v>
      </c>
      <c r="BR33" s="11">
        <f t="shared" si="9"/>
        <v>1.1647369528591929</v>
      </c>
      <c r="BS33" s="11"/>
      <c r="BT33" s="9">
        <v>10496.28</v>
      </c>
      <c r="BU33" s="10">
        <f t="shared" si="27"/>
        <v>10516.33623299607</v>
      </c>
      <c r="BV33" s="19">
        <v>110382.409675672</v>
      </c>
      <c r="BW33" s="19">
        <v>110382.409675672</v>
      </c>
      <c r="BX33" s="19">
        <v>128566.471494898</v>
      </c>
      <c r="BY33" s="11">
        <f t="shared" si="10"/>
        <v>1</v>
      </c>
      <c r="BZ33" s="11"/>
      <c r="CA33" s="9">
        <v>10201.1</v>
      </c>
      <c r="CB33" s="10">
        <f t="shared" si="28"/>
        <v>11247.506357870916</v>
      </c>
      <c r="CC33" s="19">
        <v>107331.091774815</v>
      </c>
      <c r="CD33" s="19">
        <v>114736.937107277</v>
      </c>
      <c r="CE33" s="19">
        <v>107331.091774815</v>
      </c>
      <c r="CF33" s="11">
        <f t="shared" si="11"/>
        <v>1.068999999999998</v>
      </c>
      <c r="CG33" s="11"/>
      <c r="CH33" s="9">
        <v>9577.12</v>
      </c>
      <c r="CI33" s="10">
        <f t="shared" si="29"/>
        <v>10827.592305447879</v>
      </c>
      <c r="CJ33" s="19">
        <v>100522.158445839</v>
      </c>
      <c r="CK33" s="19">
        <v>103697.150820351</v>
      </c>
      <c r="CL33" s="19">
        <v>107458.187378602</v>
      </c>
      <c r="CM33" s="11">
        <f t="shared" si="12"/>
        <v>1.0315850000000018</v>
      </c>
      <c r="CN33" s="11"/>
      <c r="CO33" s="9">
        <f>22753+227.53</f>
        <v>22980.53</v>
      </c>
      <c r="CP33" s="10">
        <f t="shared" si="30"/>
        <v>4699.565824032126</v>
      </c>
      <c r="CQ33" s="19">
        <v>101543.959458679</v>
      </c>
      <c r="CR33" s="19">
        <v>107998.513406145</v>
      </c>
      <c r="CS33" s="19">
        <v>104751.225418182</v>
      </c>
      <c r="CT33" s="11">
        <f t="shared" si="13"/>
        <v>1.0635641349999998</v>
      </c>
      <c r="CU33" s="11"/>
      <c r="CV33" s="9">
        <v>9094.77</v>
      </c>
      <c r="CW33" s="10">
        <f t="shared" si="31"/>
        <v>10735.629697002738</v>
      </c>
      <c r="CX33" s="19">
        <v>99785.5676824031</v>
      </c>
      <c r="CY33" s="19">
        <v>97638.0828994096</v>
      </c>
      <c r="CZ33" s="19">
        <v>106128.350977619</v>
      </c>
      <c r="DA33" s="11">
        <f t="shared" si="14"/>
        <v>0.9784790042000011</v>
      </c>
      <c r="DB33" s="11"/>
      <c r="DC33" s="9">
        <v>9105.13</v>
      </c>
      <c r="DD33" s="10">
        <f t="shared" si="32"/>
        <v>11927.668676740805</v>
      </c>
      <c r="DE33" s="19">
        <v>103827.524954526</v>
      </c>
      <c r="DF33" s="19">
        <v>108602.973898653</v>
      </c>
      <c r="DG33" s="19">
        <v>101593.053226055</v>
      </c>
      <c r="DH33" s="11">
        <f t="shared" si="15"/>
        <v>1.0459940554897993</v>
      </c>
      <c r="DI33" s="11"/>
      <c r="DJ33" s="9"/>
      <c r="DK33" s="10" t="e">
        <f t="shared" si="33"/>
        <v>#DIV/0!</v>
      </c>
      <c r="DL33" s="19"/>
      <c r="DM33" s="19"/>
      <c r="DN33" s="19"/>
      <c r="DO33" s="11" t="e">
        <f t="shared" si="16"/>
        <v>#DIV/0!</v>
      </c>
    </row>
    <row r="34" spans="1:119" ht="12">
      <c r="A34" s="1" t="s">
        <v>101</v>
      </c>
      <c r="B34" s="9">
        <v>22370.94</v>
      </c>
      <c r="C34" s="10">
        <f t="shared" si="17"/>
        <v>11899.941316934694</v>
      </c>
      <c r="D34" s="19">
        <v>473692.1238103</v>
      </c>
      <c r="E34" s="19">
        <v>266212.873204667</v>
      </c>
      <c r="F34" s="19">
        <v>225674.863852341</v>
      </c>
      <c r="G34" s="11">
        <f t="shared" si="0"/>
        <v>0.56199556594544</v>
      </c>
      <c r="H34" s="11"/>
      <c r="I34" s="9">
        <v>22230.39</v>
      </c>
      <c r="J34" s="10">
        <f t="shared" si="18"/>
        <v>11856.851814115722</v>
      </c>
      <c r="K34" s="19">
        <v>459774.023775199</v>
      </c>
      <c r="L34" s="19">
        <v>263582.44</v>
      </c>
      <c r="M34" s="19">
        <v>258390.962698555</v>
      </c>
      <c r="N34" s="11">
        <f t="shared" si="1"/>
        <v>0.5732869330801417</v>
      </c>
      <c r="O34" s="11"/>
      <c r="P34" s="9">
        <v>22471.87</v>
      </c>
      <c r="Q34" s="10">
        <f t="shared" si="19"/>
        <v>14674.3034736317</v>
      </c>
      <c r="R34" s="19">
        <v>486549.06684634</v>
      </c>
      <c r="S34" s="19">
        <v>329759.04</v>
      </c>
      <c r="T34" s="19">
        <v>278932.222325343</v>
      </c>
      <c r="U34" s="11">
        <f t="shared" si="2"/>
        <v>0.6777508425561181</v>
      </c>
      <c r="V34" s="11"/>
      <c r="W34" s="9">
        <v>22006.79</v>
      </c>
      <c r="X34" s="10">
        <f t="shared" si="20"/>
        <v>17319.77039813621</v>
      </c>
      <c r="Y34" s="19">
        <v>469598.746547596</v>
      </c>
      <c r="Z34" s="19">
        <v>381152.55</v>
      </c>
      <c r="AA34" s="19">
        <v>318270.94613593</v>
      </c>
      <c r="AB34" s="11">
        <f t="shared" si="3"/>
        <v>0.8116558078618474</v>
      </c>
      <c r="AC34" s="11"/>
      <c r="AD34" s="9">
        <v>21758.11</v>
      </c>
      <c r="AE34" s="10">
        <f t="shared" si="21"/>
        <v>17291.45592149318</v>
      </c>
      <c r="AF34" s="19">
        <v>505411.048468233</v>
      </c>
      <c r="AG34" s="19">
        <v>376229.4</v>
      </c>
      <c r="AH34" s="19">
        <v>410219.812846787</v>
      </c>
      <c r="AI34" s="11">
        <f t="shared" si="4"/>
        <v>0.7444028007307154</v>
      </c>
      <c r="AJ34" s="11"/>
      <c r="AK34" s="9">
        <v>21827.69</v>
      </c>
      <c r="AL34" s="10">
        <f t="shared" si="22"/>
        <v>18287.525615399525</v>
      </c>
      <c r="AM34" s="19">
        <v>511359.214277115</v>
      </c>
      <c r="AN34" s="19">
        <v>399174.44</v>
      </c>
      <c r="AO34" s="19">
        <v>380657.231287343</v>
      </c>
      <c r="AP34" s="11">
        <f t="shared" si="5"/>
        <v>0.7806145442481066</v>
      </c>
      <c r="AQ34" s="11"/>
      <c r="AR34" s="9">
        <v>21706.77</v>
      </c>
      <c r="AS34" s="10">
        <f t="shared" si="23"/>
        <v>17504.75681089356</v>
      </c>
      <c r="AT34" s="19">
        <v>464685.97079387</v>
      </c>
      <c r="AU34" s="19">
        <v>379971.73</v>
      </c>
      <c r="AV34" s="19">
        <v>362740.627309745</v>
      </c>
      <c r="AW34" s="11">
        <f t="shared" si="6"/>
        <v>0.8176957211573569</v>
      </c>
      <c r="AX34" s="11"/>
      <c r="AY34" s="9">
        <f>18016+4016.25</f>
        <v>22032.25</v>
      </c>
      <c r="AZ34" s="10">
        <f t="shared" si="24"/>
        <v>17244.18114355093</v>
      </c>
      <c r="BA34" s="19">
        <v>468090.119387197</v>
      </c>
      <c r="BB34" s="19">
        <v>379928.11</v>
      </c>
      <c r="BC34" s="19">
        <v>382755.287738948</v>
      </c>
      <c r="BD34" s="11">
        <f t="shared" si="7"/>
        <v>0.8116559061263355</v>
      </c>
      <c r="BE34" s="11"/>
      <c r="BF34" s="9">
        <v>20824.760000000002</v>
      </c>
      <c r="BG34" s="10">
        <f t="shared" si="25"/>
        <v>17450.717319191193</v>
      </c>
      <c r="BH34" s="19">
        <v>448620.729629962</v>
      </c>
      <c r="BI34" s="19">
        <v>363407</v>
      </c>
      <c r="BJ34" s="19">
        <v>364125.664814865</v>
      </c>
      <c r="BK34" s="11">
        <f t="shared" si="8"/>
        <v>0.810053963176759</v>
      </c>
      <c r="BL34" s="11"/>
      <c r="BM34" s="9">
        <v>21778.62</v>
      </c>
      <c r="BN34" s="10">
        <f t="shared" si="26"/>
        <v>21979.091420852194</v>
      </c>
      <c r="BO34" s="19">
        <v>486843.105147578</v>
      </c>
      <c r="BP34" s="19">
        <v>478674.28</v>
      </c>
      <c r="BQ34" s="19">
        <v>394369.186770075</v>
      </c>
      <c r="BR34" s="11">
        <f t="shared" si="9"/>
        <v>0.9832208260501055</v>
      </c>
      <c r="BS34" s="11"/>
      <c r="BT34" s="9">
        <v>21465.67</v>
      </c>
      <c r="BU34" s="10">
        <f t="shared" si="27"/>
        <v>22903.486357518774</v>
      </c>
      <c r="BV34" s="19">
        <v>491638.68</v>
      </c>
      <c r="BW34" s="19">
        <v>491638.68</v>
      </c>
      <c r="BX34" s="19">
        <v>483389.389067783</v>
      </c>
      <c r="BY34" s="11">
        <f t="shared" si="10"/>
        <v>1</v>
      </c>
      <c r="BZ34" s="11"/>
      <c r="CA34" s="9">
        <v>20720.010000000002</v>
      </c>
      <c r="CB34" s="10">
        <f t="shared" si="28"/>
        <v>22263.209332427927</v>
      </c>
      <c r="CC34" s="19">
        <v>472377.338717941</v>
      </c>
      <c r="CD34" s="19">
        <v>461293.92</v>
      </c>
      <c r="CE34" s="19">
        <v>472377.338717941</v>
      </c>
      <c r="CF34" s="11">
        <f t="shared" si="11"/>
        <v>0.9765369381435145</v>
      </c>
      <c r="CG34" s="11"/>
      <c r="CH34" s="9">
        <v>19555.47</v>
      </c>
      <c r="CI34" s="10">
        <f t="shared" si="29"/>
        <v>24385.73452849765</v>
      </c>
      <c r="CJ34" s="19">
        <v>458976.193397025</v>
      </c>
      <c r="CK34" s="19">
        <v>476874.5</v>
      </c>
      <c r="CL34" s="19">
        <v>448207.206580696</v>
      </c>
      <c r="CM34" s="11">
        <f t="shared" si="12"/>
        <v>1.038996154616439</v>
      </c>
      <c r="CN34" s="11"/>
      <c r="CO34" s="9">
        <f>16590+4264.81</f>
        <v>20854.81</v>
      </c>
      <c r="CP34" s="10">
        <f t="shared" si="30"/>
        <v>24812.30612985685</v>
      </c>
      <c r="CQ34" s="19">
        <v>461592.281346732</v>
      </c>
      <c r="CR34" s="19">
        <v>517455.93</v>
      </c>
      <c r="CS34" s="19">
        <v>479592.605319884</v>
      </c>
      <c r="CT34" s="11">
        <f t="shared" si="13"/>
        <v>1.121023792881201</v>
      </c>
      <c r="CU34" s="11"/>
      <c r="CV34" s="9">
        <v>19774.81</v>
      </c>
      <c r="CW34" s="10">
        <f t="shared" si="31"/>
        <v>23728.717833577313</v>
      </c>
      <c r="CX34" s="19">
        <v>454329.726523546</v>
      </c>
      <c r="CY34" s="19">
        <v>469230.886702603</v>
      </c>
      <c r="CZ34" s="19">
        <v>509314.433246104</v>
      </c>
      <c r="DA34" s="11">
        <f t="shared" si="14"/>
        <v>1.0327981184349926</v>
      </c>
      <c r="DB34" s="11"/>
      <c r="DC34" s="9">
        <v>18577.8</v>
      </c>
      <c r="DD34" s="10">
        <f t="shared" si="32"/>
        <v>26621.02240308325</v>
      </c>
      <c r="DE34" s="19">
        <v>402112.237708322</v>
      </c>
      <c r="DF34" s="19">
        <v>494560.03</v>
      </c>
      <c r="DG34" s="19">
        <v>415300.762504839</v>
      </c>
      <c r="DH34" s="11">
        <f t="shared" si="15"/>
        <v>1.22990544336215</v>
      </c>
      <c r="DI34" s="11"/>
      <c r="DJ34" s="9"/>
      <c r="DK34" s="10" t="e">
        <f t="shared" si="33"/>
        <v>#DIV/0!</v>
      </c>
      <c r="DL34" s="19"/>
      <c r="DM34" s="19"/>
      <c r="DN34" s="19"/>
      <c r="DO34" s="11" t="e">
        <f t="shared" si="16"/>
        <v>#DIV/0!</v>
      </c>
    </row>
    <row r="35" spans="1:119" ht="12">
      <c r="A35" s="1" t="s">
        <v>42</v>
      </c>
      <c r="B35" s="9">
        <v>16708.7</v>
      </c>
      <c r="C35" s="10">
        <f t="shared" si="17"/>
        <v>7707.7684738099915</v>
      </c>
      <c r="D35" s="19">
        <v>130311.583146256</v>
      </c>
      <c r="E35" s="19">
        <v>128786.791098349</v>
      </c>
      <c r="F35" s="19">
        <v>115765.492990635</v>
      </c>
      <c r="G35" s="11">
        <f t="shared" si="0"/>
        <v>0.9882988755788835</v>
      </c>
      <c r="H35" s="11"/>
      <c r="I35" s="9">
        <v>16707.08</v>
      </c>
      <c r="J35" s="10">
        <f t="shared" si="18"/>
        <v>7979.850458607966</v>
      </c>
      <c r="K35" s="19">
        <v>130794.607210646</v>
      </c>
      <c r="L35" s="19">
        <v>133320</v>
      </c>
      <c r="M35" s="19">
        <v>129264.163238063</v>
      </c>
      <c r="N35" s="11">
        <f t="shared" si="1"/>
        <v>1.019308080380461</v>
      </c>
      <c r="O35" s="11"/>
      <c r="P35" s="9">
        <v>15669.78</v>
      </c>
      <c r="Q35" s="10">
        <f t="shared" si="19"/>
        <v>9396.535879891102</v>
      </c>
      <c r="R35" s="19">
        <v>122564.182688395</v>
      </c>
      <c r="S35" s="19">
        <v>147241.65</v>
      </c>
      <c r="T35" s="19">
        <v>124930.661779508</v>
      </c>
      <c r="U35" s="11">
        <f t="shared" si="2"/>
        <v>1.2013432209175217</v>
      </c>
      <c r="V35" s="11"/>
      <c r="W35" s="9">
        <v>16070.45</v>
      </c>
      <c r="X35" s="10">
        <f t="shared" si="20"/>
        <v>9551.700792448251</v>
      </c>
      <c r="Y35" s="19">
        <v>127494.68802548</v>
      </c>
      <c r="Z35" s="19">
        <v>153500.13</v>
      </c>
      <c r="AA35" s="19">
        <v>153164.879162405</v>
      </c>
      <c r="AB35" s="11">
        <f t="shared" si="3"/>
        <v>1.2039727488044267</v>
      </c>
      <c r="AC35" s="11"/>
      <c r="AD35" s="9">
        <v>16376.19</v>
      </c>
      <c r="AE35" s="10">
        <f t="shared" si="21"/>
        <v>8861.371295765377</v>
      </c>
      <c r="AF35" s="19">
        <v>141904.793235929</v>
      </c>
      <c r="AG35" s="19">
        <v>145115.5</v>
      </c>
      <c r="AH35" s="19">
        <v>170849.503980786</v>
      </c>
      <c r="AI35" s="11">
        <f t="shared" si="4"/>
        <v>1.022625780925757</v>
      </c>
      <c r="AJ35" s="11"/>
      <c r="AK35" s="9">
        <v>17129.05</v>
      </c>
      <c r="AL35" s="10">
        <f t="shared" si="22"/>
        <v>11508.005406020766</v>
      </c>
      <c r="AM35" s="19">
        <v>151817.359213345</v>
      </c>
      <c r="AN35" s="19">
        <v>197121.2</v>
      </c>
      <c r="AO35" s="19">
        <v>155252.345523633</v>
      </c>
      <c r="AP35" s="11">
        <f t="shared" si="5"/>
        <v>1.2984101490198543</v>
      </c>
      <c r="AQ35" s="11"/>
      <c r="AR35" s="9">
        <v>17438.73</v>
      </c>
      <c r="AS35" s="10">
        <f t="shared" si="23"/>
        <v>10571.8833882972</v>
      </c>
      <c r="AT35" s="19">
        <v>151003.654552584</v>
      </c>
      <c r="AU35" s="19">
        <v>184360.22</v>
      </c>
      <c r="AV35" s="19">
        <v>196064.677610162</v>
      </c>
      <c r="AW35" s="11">
        <f t="shared" si="6"/>
        <v>1.220899060663464</v>
      </c>
      <c r="AX35" s="11"/>
      <c r="AY35" s="9">
        <v>15451.85</v>
      </c>
      <c r="AZ35" s="10">
        <f t="shared" si="24"/>
        <v>9170.747839255493</v>
      </c>
      <c r="BA35" s="19">
        <v>130321.700349223</v>
      </c>
      <c r="BB35" s="19">
        <v>141705.02</v>
      </c>
      <c r="BC35" s="19">
        <v>159109.641540432</v>
      </c>
      <c r="BD35" s="11">
        <f t="shared" si="7"/>
        <v>1.0873478447585714</v>
      </c>
      <c r="BE35" s="11"/>
      <c r="BF35" s="9">
        <v>13584.48</v>
      </c>
      <c r="BG35" s="10">
        <f t="shared" si="25"/>
        <v>9576.9223407889</v>
      </c>
      <c r="BH35" s="19">
        <v>117330.177832637</v>
      </c>
      <c r="BI35" s="19">
        <v>130097.51</v>
      </c>
      <c r="BJ35" s="19">
        <v>127578.715991458</v>
      </c>
      <c r="BK35" s="11">
        <f t="shared" si="8"/>
        <v>1.1088154164870923</v>
      </c>
      <c r="BL35" s="11"/>
      <c r="BM35" s="9">
        <v>15609.65</v>
      </c>
      <c r="BN35" s="10">
        <f t="shared" si="26"/>
        <v>10248.705127917667</v>
      </c>
      <c r="BO35" s="19">
        <v>136958.843247549</v>
      </c>
      <c r="BP35" s="19">
        <v>159978.7</v>
      </c>
      <c r="BQ35" s="19">
        <v>151862.076817122</v>
      </c>
      <c r="BR35" s="11">
        <f t="shared" si="9"/>
        <v>1.1680786446979792</v>
      </c>
      <c r="BS35" s="11"/>
      <c r="BT35" s="9">
        <v>15408.62</v>
      </c>
      <c r="BU35" s="10">
        <f t="shared" si="27"/>
        <v>8931.637837407827</v>
      </c>
      <c r="BV35" s="19">
        <v>137624.213414239</v>
      </c>
      <c r="BW35" s="19">
        <v>137624.213414239</v>
      </c>
      <c r="BX35" s="19">
        <v>160755.904682529</v>
      </c>
      <c r="BY35" s="11">
        <f t="shared" si="10"/>
        <v>1</v>
      </c>
      <c r="BZ35" s="11"/>
      <c r="CA35" s="9">
        <v>14916.95</v>
      </c>
      <c r="CB35" s="10">
        <f t="shared" si="28"/>
        <v>10130.541992725994</v>
      </c>
      <c r="CC35" s="19">
        <v>135288.082702233</v>
      </c>
      <c r="CD35" s="19">
        <v>151116.788378394</v>
      </c>
      <c r="CE35" s="19">
        <v>135288.082702233</v>
      </c>
      <c r="CF35" s="11">
        <f t="shared" si="11"/>
        <v>1.1169999999999982</v>
      </c>
      <c r="CG35" s="11"/>
      <c r="CH35" s="9">
        <v>14224.95</v>
      </c>
      <c r="CI35" s="10">
        <f t="shared" si="29"/>
        <v>8598.738642955439</v>
      </c>
      <c r="CJ35" s="19">
        <v>126012.186657205</v>
      </c>
      <c r="CK35" s="19">
        <v>122316.627259109</v>
      </c>
      <c r="CL35" s="19">
        <v>140755.612496098</v>
      </c>
      <c r="CM35" s="11">
        <f t="shared" si="12"/>
        <v>0.9706729999999987</v>
      </c>
      <c r="CN35" s="11"/>
      <c r="CO35" s="9">
        <f>14530+254.08</f>
        <v>14784.08</v>
      </c>
      <c r="CP35" s="10">
        <f t="shared" si="30"/>
        <v>8808.908262454614</v>
      </c>
      <c r="CQ35" s="19">
        <v>132969.573370803</v>
      </c>
      <c r="CR35" s="19">
        <v>130231.60446479</v>
      </c>
      <c r="CS35" s="19">
        <v>129069.974692557</v>
      </c>
      <c r="CT35" s="11">
        <f t="shared" si="13"/>
        <v>0.9794090569999964</v>
      </c>
      <c r="CU35" s="11"/>
      <c r="CV35" s="9">
        <v>13215.58</v>
      </c>
      <c r="CW35" s="10">
        <f t="shared" si="31"/>
        <v>7344.047017681305</v>
      </c>
      <c r="CX35" s="19">
        <v>120849.180148235</v>
      </c>
      <c r="CY35" s="19">
        <v>97055.8408859287</v>
      </c>
      <c r="CZ35" s="19">
        <v>118360.781568206</v>
      </c>
      <c r="DA35" s="11">
        <f t="shared" si="14"/>
        <v>0.8031154267399985</v>
      </c>
      <c r="DB35" s="11"/>
      <c r="DC35" s="9">
        <v>12963.92</v>
      </c>
      <c r="DD35" s="10">
        <f t="shared" si="32"/>
        <v>7648.845804700369</v>
      </c>
      <c r="DE35" s="19">
        <v>104368.522520795</v>
      </c>
      <c r="DF35" s="19">
        <v>99159.0251044712</v>
      </c>
      <c r="DG35" s="19">
        <v>83819.9705025116</v>
      </c>
      <c r="DH35" s="11">
        <f t="shared" si="15"/>
        <v>0.9500855498334201</v>
      </c>
      <c r="DI35" s="11"/>
      <c r="DJ35" s="9"/>
      <c r="DK35" s="10" t="e">
        <f t="shared" si="33"/>
        <v>#DIV/0!</v>
      </c>
      <c r="DL35" s="19"/>
      <c r="DM35" s="19"/>
      <c r="DN35" s="19"/>
      <c r="DO35" s="11" t="e">
        <f t="shared" si="16"/>
        <v>#DIV/0!</v>
      </c>
    </row>
    <row r="36" spans="1:119" ht="12">
      <c r="A36" s="1" t="s">
        <v>43</v>
      </c>
      <c r="B36" s="9">
        <v>12354.86</v>
      </c>
      <c r="C36" s="10">
        <f t="shared" si="17"/>
        <v>12649.26172085147</v>
      </c>
      <c r="D36" s="19">
        <v>163447.427799287</v>
      </c>
      <c r="E36" s="19">
        <v>156279.857664479</v>
      </c>
      <c r="F36" s="19">
        <v>159955.701508124</v>
      </c>
      <c r="G36" s="11">
        <f t="shared" si="0"/>
        <v>0.9561475501247426</v>
      </c>
      <c r="H36" s="11"/>
      <c r="I36" s="9">
        <v>12413.69</v>
      </c>
      <c r="J36" s="10">
        <f t="shared" si="18"/>
        <v>13221.167114693535</v>
      </c>
      <c r="K36" s="19">
        <v>165830.217298384</v>
      </c>
      <c r="L36" s="19">
        <v>164123.47</v>
      </c>
      <c r="M36" s="19">
        <v>158558.156006503</v>
      </c>
      <c r="N36" s="11">
        <f t="shared" si="1"/>
        <v>0.9897078631012526</v>
      </c>
      <c r="O36" s="11"/>
      <c r="P36" s="9">
        <v>12175.09</v>
      </c>
      <c r="Q36" s="10">
        <f t="shared" si="19"/>
        <v>13919.473285207749</v>
      </c>
      <c r="R36" s="19">
        <v>150479.033247721</v>
      </c>
      <c r="S36" s="19">
        <v>169470.84</v>
      </c>
      <c r="T36" s="19">
        <v>148930.282437145</v>
      </c>
      <c r="U36" s="11">
        <f t="shared" si="2"/>
        <v>1.1262089896671144</v>
      </c>
      <c r="V36" s="11"/>
      <c r="W36" s="9">
        <v>12881.92</v>
      </c>
      <c r="X36" s="10">
        <f t="shared" si="20"/>
        <v>15613.388376887917</v>
      </c>
      <c r="Y36" s="19">
        <v>167448.814292776</v>
      </c>
      <c r="Z36" s="19">
        <v>201130.42</v>
      </c>
      <c r="AA36" s="19">
        <v>188582.359965623</v>
      </c>
      <c r="AB36" s="11">
        <f t="shared" si="3"/>
        <v>1.2011456805441059</v>
      </c>
      <c r="AC36" s="11"/>
      <c r="AD36" s="9">
        <v>12379.46</v>
      </c>
      <c r="AE36" s="10">
        <f t="shared" si="21"/>
        <v>14715.795357794283</v>
      </c>
      <c r="AF36" s="19">
        <v>166948.194696359</v>
      </c>
      <c r="AG36" s="19">
        <v>182173.6</v>
      </c>
      <c r="AH36" s="19">
        <v>200529.102934168</v>
      </c>
      <c r="AI36" s="11">
        <f t="shared" si="4"/>
        <v>1.0911983824163694</v>
      </c>
      <c r="AJ36" s="11"/>
      <c r="AK36" s="9">
        <v>12168.64</v>
      </c>
      <c r="AL36" s="10">
        <f t="shared" si="22"/>
        <v>13300.341698004051</v>
      </c>
      <c r="AM36" s="19">
        <v>152160.629390043</v>
      </c>
      <c r="AN36" s="19">
        <v>161847.07</v>
      </c>
      <c r="AO36" s="19">
        <v>166037.432657872</v>
      </c>
      <c r="AP36" s="11">
        <f t="shared" si="5"/>
        <v>1.0636593095650724</v>
      </c>
      <c r="AQ36" s="11"/>
      <c r="AR36" s="9">
        <v>11698.85</v>
      </c>
      <c r="AS36" s="10">
        <f t="shared" si="23"/>
        <v>14093.708355949517</v>
      </c>
      <c r="AT36" s="19">
        <v>152823.543662249</v>
      </c>
      <c r="AU36" s="19">
        <v>164880.18</v>
      </c>
      <c r="AV36" s="19">
        <v>162552.184937075</v>
      </c>
      <c r="AW36" s="11">
        <f t="shared" si="6"/>
        <v>1.0788925321899159</v>
      </c>
      <c r="AX36" s="11"/>
      <c r="AY36" s="9">
        <v>12990.93</v>
      </c>
      <c r="AZ36" s="10">
        <f t="shared" si="24"/>
        <v>13333.884487099846</v>
      </c>
      <c r="BA36" s="19">
        <v>151141.041135982</v>
      </c>
      <c r="BB36" s="19">
        <v>173219.56</v>
      </c>
      <c r="BC36" s="19">
        <v>163064.94058902</v>
      </c>
      <c r="BD36" s="11">
        <f t="shared" si="7"/>
        <v>1.1460789121080217</v>
      </c>
      <c r="BE36" s="11"/>
      <c r="BF36" s="9">
        <v>11307.36</v>
      </c>
      <c r="BG36" s="10">
        <f t="shared" si="25"/>
        <v>13822.802139491445</v>
      </c>
      <c r="BH36" s="19">
        <v>145760.488132938</v>
      </c>
      <c r="BI36" s="19">
        <v>156299.4</v>
      </c>
      <c r="BJ36" s="19">
        <v>167053.021667732</v>
      </c>
      <c r="BK36" s="11">
        <f t="shared" si="8"/>
        <v>1.0723029402690405</v>
      </c>
      <c r="BL36" s="11"/>
      <c r="BM36" s="9">
        <v>10640.84</v>
      </c>
      <c r="BN36" s="10">
        <f t="shared" si="26"/>
        <v>14670.903800827755</v>
      </c>
      <c r="BO36" s="19">
        <v>143465.799505154</v>
      </c>
      <c r="BP36" s="19">
        <v>156110.74</v>
      </c>
      <c r="BQ36" s="19">
        <v>153838.798637425</v>
      </c>
      <c r="BR36" s="11">
        <f t="shared" si="9"/>
        <v>1.0881390584965982</v>
      </c>
      <c r="BS36" s="11"/>
      <c r="BT36" s="9">
        <v>10728</v>
      </c>
      <c r="BU36" s="10">
        <f t="shared" si="27"/>
        <v>12801.6769202088</v>
      </c>
      <c r="BV36" s="19">
        <v>137336.39</v>
      </c>
      <c r="BW36" s="19">
        <v>137336.39</v>
      </c>
      <c r="BX36" s="19">
        <v>149441.090111921</v>
      </c>
      <c r="BY36" s="11">
        <f t="shared" si="10"/>
        <v>1</v>
      </c>
      <c r="BZ36" s="11"/>
      <c r="CA36" s="9">
        <v>11063.11</v>
      </c>
      <c r="CB36" s="10">
        <f t="shared" si="28"/>
        <v>13030.46069324087</v>
      </c>
      <c r="CC36" s="19">
        <v>144166.164177399</v>
      </c>
      <c r="CD36" s="19">
        <v>144157.42</v>
      </c>
      <c r="CE36" s="19">
        <v>144166.164177399</v>
      </c>
      <c r="CF36" s="11">
        <f t="shared" si="11"/>
        <v>0.9999393465349592</v>
      </c>
      <c r="CG36" s="11"/>
      <c r="CH36" s="9">
        <v>9769.86</v>
      </c>
      <c r="CI36" s="10">
        <f t="shared" si="29"/>
        <v>16925.69494342805</v>
      </c>
      <c r="CJ36" s="19">
        <v>140181.749829755</v>
      </c>
      <c r="CK36" s="19">
        <v>165361.67</v>
      </c>
      <c r="CL36" s="19">
        <v>140173.247320893</v>
      </c>
      <c r="CM36" s="11">
        <f t="shared" si="12"/>
        <v>1.17962338322089</v>
      </c>
      <c r="CN36" s="11"/>
      <c r="CO36" s="9">
        <f>8430+1629</f>
        <v>10059</v>
      </c>
      <c r="CP36" s="10">
        <f t="shared" si="30"/>
        <v>16001.214832488318</v>
      </c>
      <c r="CQ36" s="19">
        <v>141105.159886488</v>
      </c>
      <c r="CR36" s="19">
        <v>160956.22</v>
      </c>
      <c r="CS36" s="19">
        <v>166450.946095224</v>
      </c>
      <c r="CT36" s="11">
        <f t="shared" si="13"/>
        <v>1.1406827371123862</v>
      </c>
      <c r="CU36" s="11"/>
      <c r="CV36" s="9">
        <v>10331.02</v>
      </c>
      <c r="CW36" s="10">
        <f t="shared" si="31"/>
        <v>13830.284437640816</v>
      </c>
      <c r="CX36" s="19">
        <v>139286.109176934</v>
      </c>
      <c r="CY36" s="19">
        <v>142880.945130956</v>
      </c>
      <c r="CZ36" s="19">
        <v>158881.260257679</v>
      </c>
      <c r="DA36" s="11">
        <f t="shared" si="14"/>
        <v>1.0258090054727247</v>
      </c>
      <c r="DB36" s="11"/>
      <c r="DC36" s="9">
        <v>10147.77</v>
      </c>
      <c r="DD36" s="10">
        <f t="shared" si="32"/>
        <v>14403.888736145971</v>
      </c>
      <c r="DE36" s="19">
        <v>135670.500786222</v>
      </c>
      <c r="DF36" s="19">
        <v>146167.35</v>
      </c>
      <c r="DG36" s="19">
        <v>139172.021483501</v>
      </c>
      <c r="DH36" s="11">
        <f t="shared" si="15"/>
        <v>1.07737016634381</v>
      </c>
      <c r="DI36" s="11"/>
      <c r="DJ36" s="9"/>
      <c r="DK36" s="10" t="e">
        <f t="shared" si="33"/>
        <v>#DIV/0!</v>
      </c>
      <c r="DL36" s="19"/>
      <c r="DM36" s="19"/>
      <c r="DN36" s="19"/>
      <c r="DO36" s="11" t="e">
        <f t="shared" si="16"/>
        <v>#DIV/0!</v>
      </c>
    </row>
    <row r="37" spans="1:119" ht="12">
      <c r="A37" s="1" t="s">
        <v>44</v>
      </c>
      <c r="B37" s="9">
        <v>14489.28</v>
      </c>
      <c r="C37" s="10">
        <f t="shared" si="17"/>
        <v>14702.109226092736</v>
      </c>
      <c r="D37" s="19">
        <v>271212.260678815</v>
      </c>
      <c r="E37" s="19">
        <v>213022.977167441</v>
      </c>
      <c r="F37" s="19">
        <v>239436.697214474</v>
      </c>
      <c r="G37" s="11">
        <f t="shared" si="0"/>
        <v>0.7854474448694446</v>
      </c>
      <c r="H37" s="11"/>
      <c r="I37" s="9">
        <v>14566.23</v>
      </c>
      <c r="J37" s="10">
        <f t="shared" si="18"/>
        <v>14890.383441700427</v>
      </c>
      <c r="K37" s="19">
        <v>272780.375916455</v>
      </c>
      <c r="L37" s="19">
        <v>216896.75</v>
      </c>
      <c r="M37" s="19">
        <v>214254.649274106</v>
      </c>
      <c r="N37" s="11">
        <f t="shared" si="1"/>
        <v>0.7951332615892772</v>
      </c>
      <c r="O37" s="11"/>
      <c r="P37" s="9">
        <v>13757.75</v>
      </c>
      <c r="Q37" s="10">
        <f t="shared" si="19"/>
        <v>14864.378986389489</v>
      </c>
      <c r="R37" s="19">
        <v>234729.695579665</v>
      </c>
      <c r="S37" s="19">
        <v>204500.41</v>
      </c>
      <c r="T37" s="19">
        <v>186641.388438117</v>
      </c>
      <c r="U37" s="11">
        <f t="shared" si="2"/>
        <v>0.8712166114942816</v>
      </c>
      <c r="V37" s="11"/>
      <c r="W37" s="9">
        <v>14253.46</v>
      </c>
      <c r="X37" s="10">
        <f t="shared" si="20"/>
        <v>17835.899493877278</v>
      </c>
      <c r="Y37" s="19">
        <v>258579.378037008</v>
      </c>
      <c r="Z37" s="19">
        <v>254223.28</v>
      </c>
      <c r="AA37" s="19">
        <v>225278.649535701</v>
      </c>
      <c r="AB37" s="11">
        <f t="shared" si="3"/>
        <v>0.9831537299297528</v>
      </c>
      <c r="AC37" s="11"/>
      <c r="AD37" s="9">
        <v>13547.01</v>
      </c>
      <c r="AE37" s="10">
        <f t="shared" si="21"/>
        <v>16903.29452772235</v>
      </c>
      <c r="AF37" s="19">
        <v>261434.135693598</v>
      </c>
      <c r="AG37" s="19">
        <v>228989.1</v>
      </c>
      <c r="AH37" s="19">
        <v>257029.945638123</v>
      </c>
      <c r="AI37" s="11">
        <f t="shared" si="4"/>
        <v>0.875895947529883</v>
      </c>
      <c r="AJ37" s="11"/>
      <c r="AK37" s="9">
        <v>13786.82</v>
      </c>
      <c r="AL37" s="10">
        <f t="shared" si="22"/>
        <v>15851.006976228022</v>
      </c>
      <c r="AM37" s="19">
        <v>259476.533182583</v>
      </c>
      <c r="AN37" s="19">
        <v>218534.98</v>
      </c>
      <c r="AO37" s="19">
        <v>227274.443893728</v>
      </c>
      <c r="AP37" s="11">
        <f t="shared" si="5"/>
        <v>0.8422148134923088</v>
      </c>
      <c r="AQ37" s="11"/>
      <c r="AR37" s="9">
        <v>13370.6</v>
      </c>
      <c r="AS37" s="10">
        <f t="shared" si="23"/>
        <v>17091.48654510643</v>
      </c>
      <c r="AT37" s="19">
        <v>249011.98061609</v>
      </c>
      <c r="AU37" s="19">
        <v>228523.43</v>
      </c>
      <c r="AV37" s="19">
        <v>209721.578811931</v>
      </c>
      <c r="AW37" s="11">
        <f t="shared" si="6"/>
        <v>0.9177206230583825</v>
      </c>
      <c r="AX37" s="11"/>
      <c r="AY37" s="9">
        <v>15219.93</v>
      </c>
      <c r="AZ37" s="10">
        <f t="shared" si="24"/>
        <v>16746.094101615447</v>
      </c>
      <c r="BA37" s="19">
        <v>252084.422368106</v>
      </c>
      <c r="BB37" s="19">
        <v>254874.38</v>
      </c>
      <c r="BC37" s="19">
        <v>231343.07315897</v>
      </c>
      <c r="BD37" s="11">
        <f t="shared" si="7"/>
        <v>1.0110675527098616</v>
      </c>
      <c r="BE37" s="11"/>
      <c r="BF37" s="9">
        <v>11903.04</v>
      </c>
      <c r="BG37" s="10">
        <f t="shared" si="25"/>
        <v>18607.416256687367</v>
      </c>
      <c r="BH37" s="19">
        <v>231107.693367427</v>
      </c>
      <c r="BI37" s="19">
        <v>221484.82</v>
      </c>
      <c r="BJ37" s="19">
        <v>233665.489945426</v>
      </c>
      <c r="BK37" s="11">
        <f t="shared" si="8"/>
        <v>0.9583619514036339</v>
      </c>
      <c r="BL37" s="11"/>
      <c r="BM37" s="9">
        <v>11688.65</v>
      </c>
      <c r="BN37" s="10">
        <f t="shared" si="26"/>
        <v>19222.507304094142</v>
      </c>
      <c r="BO37" s="19">
        <v>230505.912157117</v>
      </c>
      <c r="BP37" s="19">
        <v>224685.16</v>
      </c>
      <c r="BQ37" s="19">
        <v>220908.095784969</v>
      </c>
      <c r="BR37" s="11">
        <f t="shared" si="9"/>
        <v>0.974747926842113</v>
      </c>
      <c r="BS37" s="11"/>
      <c r="BT37" s="9">
        <v>11762.71</v>
      </c>
      <c r="BU37" s="10">
        <f t="shared" si="27"/>
        <v>17871.393581921173</v>
      </c>
      <c r="BV37" s="19">
        <v>210216.02</v>
      </c>
      <c r="BW37" s="19">
        <v>210216.02</v>
      </c>
      <c r="BX37" s="19">
        <v>204907.629684</v>
      </c>
      <c r="BY37" s="11">
        <f t="shared" si="10"/>
        <v>1</v>
      </c>
      <c r="BZ37" s="11"/>
      <c r="CA37" s="9">
        <v>12881.65</v>
      </c>
      <c r="CB37" s="10">
        <f t="shared" si="28"/>
        <v>17520.621193713538</v>
      </c>
      <c r="CC37" s="19">
        <v>219580.42798456</v>
      </c>
      <c r="CD37" s="19">
        <v>225694.51</v>
      </c>
      <c r="CE37" s="19">
        <v>219580.42798456</v>
      </c>
      <c r="CF37" s="11">
        <f t="shared" si="11"/>
        <v>1.0278443851829542</v>
      </c>
      <c r="CG37" s="11"/>
      <c r="CH37" s="9">
        <v>11358.15</v>
      </c>
      <c r="CI37" s="10">
        <f t="shared" si="29"/>
        <v>19488.56812068867</v>
      </c>
      <c r="CJ37" s="19">
        <v>216304.476577406</v>
      </c>
      <c r="CK37" s="19">
        <v>221354.08</v>
      </c>
      <c r="CL37" s="19">
        <v>222327.341740024</v>
      </c>
      <c r="CM37" s="11">
        <f t="shared" si="12"/>
        <v>1.0233448863495294</v>
      </c>
      <c r="CN37" s="11"/>
      <c r="CO37" s="9">
        <f>9538+2597.19</f>
        <v>12135.19</v>
      </c>
      <c r="CP37" s="10">
        <f t="shared" si="30"/>
        <v>19924.656309460337</v>
      </c>
      <c r="CQ37" s="19">
        <v>219394.667960952</v>
      </c>
      <c r="CR37" s="19">
        <v>241789.49</v>
      </c>
      <c r="CS37" s="19">
        <v>224516.411550194</v>
      </c>
      <c r="CT37" s="11">
        <f t="shared" si="13"/>
        <v>1.1020755073365494</v>
      </c>
      <c r="CU37" s="11"/>
      <c r="CV37" s="9">
        <v>11554.91</v>
      </c>
      <c r="CW37" s="10">
        <f t="shared" si="31"/>
        <v>17439.47551628312</v>
      </c>
      <c r="CX37" s="19">
        <v>203853.809659931</v>
      </c>
      <c r="CY37" s="19">
        <v>201511.570037855</v>
      </c>
      <c r="CZ37" s="19">
        <v>224662.290703456</v>
      </c>
      <c r="DA37" s="11">
        <f t="shared" si="14"/>
        <v>0.9885101994121017</v>
      </c>
      <c r="DB37" s="11"/>
      <c r="DC37" s="9">
        <v>11521.45</v>
      </c>
      <c r="DD37" s="10">
        <f t="shared" si="32"/>
        <v>19497.048548576782</v>
      </c>
      <c r="DE37" s="19">
        <v>201730.884011079</v>
      </c>
      <c r="DF37" s="19">
        <v>224634.27</v>
      </c>
      <c r="DG37" s="19">
        <v>199413.036381371</v>
      </c>
      <c r="DH37" s="11">
        <f t="shared" si="15"/>
        <v>1.113534355937602</v>
      </c>
      <c r="DI37" s="11"/>
      <c r="DJ37" s="9"/>
      <c r="DK37" s="10" t="e">
        <f t="shared" si="33"/>
        <v>#DIV/0!</v>
      </c>
      <c r="DL37" s="19"/>
      <c r="DM37" s="19"/>
      <c r="DN37" s="19"/>
      <c r="DO37" s="11" t="e">
        <f t="shared" si="16"/>
        <v>#DIV/0!</v>
      </c>
    </row>
    <row r="38" spans="1:119" ht="12">
      <c r="A38" s="1" t="s">
        <v>102</v>
      </c>
      <c r="B38" s="9">
        <f>25696+102902+7667</f>
        <v>136265</v>
      </c>
      <c r="C38" s="10">
        <f t="shared" si="17"/>
        <v>8491.815037735074</v>
      </c>
      <c r="D38" s="19">
        <v>1057539.21938287</v>
      </c>
      <c r="E38" s="19">
        <v>1157137.17611697</v>
      </c>
      <c r="F38" s="19">
        <v>1190142.28298521</v>
      </c>
      <c r="G38" s="11">
        <f t="shared" si="0"/>
        <v>1.094178972191897</v>
      </c>
      <c r="H38" s="11"/>
      <c r="I38" s="9">
        <f>115677+7860</f>
        <v>123537</v>
      </c>
      <c r="J38" s="10">
        <f t="shared" si="18"/>
        <v>8028.725564001068</v>
      </c>
      <c r="K38" s="19">
        <v>931807.809442309</v>
      </c>
      <c r="L38" s="19">
        <v>991844.67</v>
      </c>
      <c r="M38" s="19">
        <v>1019564.51121597</v>
      </c>
      <c r="N38" s="11">
        <f t="shared" si="1"/>
        <v>1.0644305187714873</v>
      </c>
      <c r="O38" s="11"/>
      <c r="P38" s="9">
        <f>22105+92433+7508</f>
        <v>122046</v>
      </c>
      <c r="Q38" s="10">
        <f t="shared" si="19"/>
        <v>7970.353227471609</v>
      </c>
      <c r="R38" s="19">
        <v>807159.431936951</v>
      </c>
      <c r="S38" s="19">
        <v>972749.73</v>
      </c>
      <c r="T38" s="19">
        <v>859165.132867949</v>
      </c>
      <c r="U38" s="11">
        <f t="shared" si="2"/>
        <v>1.205151908670236</v>
      </c>
      <c r="V38" s="11"/>
      <c r="W38" s="9">
        <f>22758+100523+7226.62</f>
        <v>130507.62</v>
      </c>
      <c r="X38" s="10">
        <f t="shared" si="20"/>
        <v>9184.123578378028</v>
      </c>
      <c r="Y38" s="19">
        <v>926002.325092426</v>
      </c>
      <c r="Z38" s="19">
        <v>1198598.11</v>
      </c>
      <c r="AA38" s="19">
        <v>1115973.46951821</v>
      </c>
      <c r="AB38" s="11">
        <f t="shared" si="3"/>
        <v>1.2943791581520767</v>
      </c>
      <c r="AC38" s="11"/>
      <c r="AD38" s="9">
        <f>24210+112893+7869.54</f>
        <v>144972.54</v>
      </c>
      <c r="AE38" s="10">
        <f t="shared" si="21"/>
        <v>7922.585201307778</v>
      </c>
      <c r="AF38" s="19">
        <v>1073161.99059483</v>
      </c>
      <c r="AG38" s="19">
        <v>1148557.3</v>
      </c>
      <c r="AH38" s="19">
        <v>1389078.51394694</v>
      </c>
      <c r="AI38" s="11">
        <f t="shared" si="4"/>
        <v>1.070255292365862</v>
      </c>
      <c r="AJ38" s="11"/>
      <c r="AK38" s="9">
        <f>23646+107163+7950</f>
        <v>138759</v>
      </c>
      <c r="AL38" s="10">
        <f t="shared" si="22"/>
        <v>8227.555834216158</v>
      </c>
      <c r="AM38" s="19">
        <v>1011994.4745291</v>
      </c>
      <c r="AN38" s="19">
        <v>1141647.42</v>
      </c>
      <c r="AO38" s="19">
        <v>1083092.44220978</v>
      </c>
      <c r="AP38" s="11">
        <f t="shared" si="5"/>
        <v>1.1281162582742656</v>
      </c>
      <c r="AQ38" s="11"/>
      <c r="AR38" s="9">
        <f>23725+90666</f>
        <v>114391</v>
      </c>
      <c r="AS38" s="10">
        <f t="shared" si="23"/>
        <v>9788.264548784433</v>
      </c>
      <c r="AT38" s="19">
        <v>936685.368125241</v>
      </c>
      <c r="AU38" s="19">
        <v>1119689.37</v>
      </c>
      <c r="AV38" s="19">
        <v>1056689.9926697</v>
      </c>
      <c r="AW38" s="11">
        <f t="shared" si="6"/>
        <v>1.1953740371124173</v>
      </c>
      <c r="AX38" s="11"/>
      <c r="AY38" s="9">
        <v>125299.9</v>
      </c>
      <c r="AZ38" s="10">
        <f t="shared" si="24"/>
        <v>9039.084069500455</v>
      </c>
      <c r="BA38" s="19">
        <v>971022.188663482</v>
      </c>
      <c r="BB38" s="19">
        <v>1132596.33</v>
      </c>
      <c r="BC38" s="19">
        <v>1160734.7137884</v>
      </c>
      <c r="BD38" s="11">
        <f t="shared" si="7"/>
        <v>1.1663959312391299</v>
      </c>
      <c r="BE38" s="11"/>
      <c r="BF38" s="9">
        <v>115475.8</v>
      </c>
      <c r="BG38" s="10">
        <f t="shared" si="25"/>
        <v>9293.473957314001</v>
      </c>
      <c r="BH38" s="19">
        <v>899216.122009387</v>
      </c>
      <c r="BI38" s="19">
        <v>1073171.34</v>
      </c>
      <c r="BJ38" s="19">
        <v>1048842.02601638</v>
      </c>
      <c r="BK38" s="11">
        <f t="shared" si="8"/>
        <v>1.1934520675651288</v>
      </c>
      <c r="BL38" s="11"/>
      <c r="BM38" s="9">
        <v>123625.01</v>
      </c>
      <c r="BN38" s="10">
        <f t="shared" si="26"/>
        <v>8374.493073852937</v>
      </c>
      <c r="BO38" s="19">
        <v>924039.878814074</v>
      </c>
      <c r="BP38" s="19">
        <v>1035296.79</v>
      </c>
      <c r="BQ38" s="19">
        <v>1102797.30388329</v>
      </c>
      <c r="BR38" s="11">
        <f t="shared" si="9"/>
        <v>1.1204027160913388</v>
      </c>
      <c r="BS38" s="11"/>
      <c r="BT38" s="9">
        <v>118820.29</v>
      </c>
      <c r="BU38" s="10">
        <f t="shared" si="27"/>
        <v>7141.7918606325575</v>
      </c>
      <c r="BV38" s="19">
        <v>848589.78</v>
      </c>
      <c r="BW38" s="19">
        <v>848589.78</v>
      </c>
      <c r="BX38" s="19">
        <v>950762.294359352</v>
      </c>
      <c r="BY38" s="11">
        <f t="shared" si="10"/>
        <v>1</v>
      </c>
      <c r="BZ38" s="11"/>
      <c r="CA38" s="9">
        <v>111389.4</v>
      </c>
      <c r="CB38" s="10">
        <f t="shared" si="28"/>
        <v>10423.668230549765</v>
      </c>
      <c r="CC38" s="19">
        <v>906251.904776586</v>
      </c>
      <c r="CD38" s="19">
        <v>1161086.15</v>
      </c>
      <c r="CE38" s="19">
        <v>906251.904776586</v>
      </c>
      <c r="CF38" s="11">
        <f t="shared" si="11"/>
        <v>1.2811958174987086</v>
      </c>
      <c r="CG38" s="11"/>
      <c r="CH38" s="9">
        <v>98210.28</v>
      </c>
      <c r="CI38" s="10">
        <f t="shared" si="29"/>
        <v>10659.723392444355</v>
      </c>
      <c r="CJ38" s="19">
        <v>832627.304831212</v>
      </c>
      <c r="CK38" s="19">
        <v>1046894.41909451</v>
      </c>
      <c r="CL38" s="19">
        <v>1066758.62048497</v>
      </c>
      <c r="CM38" s="11">
        <f t="shared" si="12"/>
        <v>1.2573385631482907</v>
      </c>
      <c r="CN38" s="11"/>
      <c r="CO38" s="9">
        <f>19384+68900+6906.58</f>
        <v>95190.58</v>
      </c>
      <c r="CP38" s="10">
        <f t="shared" si="30"/>
        <v>11952.488681127901</v>
      </c>
      <c r="CQ38" s="19">
        <v>837995.749566838</v>
      </c>
      <c r="CR38" s="19">
        <v>1137764.33</v>
      </c>
      <c r="CS38" s="19">
        <v>1053644.37168474</v>
      </c>
      <c r="CT38" s="11">
        <f t="shared" si="13"/>
        <v>1.3577208841311106</v>
      </c>
      <c r="CU38" s="11"/>
      <c r="CV38" s="9">
        <v>103109.25</v>
      </c>
      <c r="CW38" s="10">
        <f t="shared" si="31"/>
        <v>10803.359446412422</v>
      </c>
      <c r="CX38" s="19">
        <v>838746.563283192</v>
      </c>
      <c r="CY38" s="19">
        <v>1113926.29</v>
      </c>
      <c r="CZ38" s="19">
        <v>1138783.72546279</v>
      </c>
      <c r="DA38" s="11">
        <f t="shared" si="14"/>
        <v>1.328084476006249</v>
      </c>
      <c r="DB38" s="11"/>
      <c r="DC38" s="9">
        <v>107177.54</v>
      </c>
      <c r="DD38" s="10">
        <f t="shared" si="32"/>
        <v>10601.995903246147</v>
      </c>
      <c r="DE38" s="19">
        <v>865686.13410703</v>
      </c>
      <c r="DF38" s="19">
        <v>1136295.84</v>
      </c>
      <c r="DG38" s="19">
        <v>1149704.31580141</v>
      </c>
      <c r="DH38" s="11">
        <f t="shared" si="15"/>
        <v>1.3125956339500673</v>
      </c>
      <c r="DI38" s="11"/>
      <c r="DJ38" s="9"/>
      <c r="DK38" s="10" t="e">
        <f>DM38*1000/DJ38</f>
        <v>#DIV/0!</v>
      </c>
      <c r="DL38" s="19"/>
      <c r="DM38" s="19"/>
      <c r="DN38" s="19"/>
      <c r="DO38" s="11" t="e">
        <f t="shared" si="16"/>
        <v>#DIV/0!</v>
      </c>
    </row>
    <row r="39" spans="1:119" ht="12">
      <c r="A39" s="1" t="s">
        <v>45</v>
      </c>
      <c r="B39" s="9">
        <f>2738.85+11882</f>
        <v>14620.85</v>
      </c>
      <c r="C39" s="10">
        <f t="shared" si="17"/>
        <v>18209.910988452175</v>
      </c>
      <c r="D39" s="19">
        <v>306008.519752485</v>
      </c>
      <c r="E39" s="19">
        <v>266244.377075511</v>
      </c>
      <c r="F39" s="19">
        <v>256588.144062044</v>
      </c>
      <c r="G39" s="11">
        <f t="shared" si="0"/>
        <v>0.8700554392762095</v>
      </c>
      <c r="H39" s="11"/>
      <c r="I39" s="9">
        <v>15276.82</v>
      </c>
      <c r="J39" s="10">
        <f t="shared" si="18"/>
        <v>16984.71736919071</v>
      </c>
      <c r="K39" s="19">
        <v>313011.956995509</v>
      </c>
      <c r="L39" s="19">
        <v>259472.47</v>
      </c>
      <c r="M39" s="19">
        <v>272337.755742434</v>
      </c>
      <c r="N39" s="11">
        <f t="shared" si="1"/>
        <v>0.8289538600716229</v>
      </c>
      <c r="O39" s="11"/>
      <c r="P39" s="9">
        <v>16194</v>
      </c>
      <c r="Q39" s="10">
        <f t="shared" si="19"/>
        <v>18748.88477213783</v>
      </c>
      <c r="R39" s="19">
        <v>299479.697087991</v>
      </c>
      <c r="S39" s="19">
        <v>303619.44</v>
      </c>
      <c r="T39" s="19">
        <v>248254.850914171</v>
      </c>
      <c r="U39" s="11">
        <f t="shared" si="2"/>
        <v>1.0138231170669065</v>
      </c>
      <c r="V39" s="11"/>
      <c r="W39" s="9">
        <v>16628.36</v>
      </c>
      <c r="X39" s="10">
        <f t="shared" si="20"/>
        <v>22200.995167292505</v>
      </c>
      <c r="Y39" s="19">
        <v>339567.514443937</v>
      </c>
      <c r="Z39" s="19">
        <v>369166.14</v>
      </c>
      <c r="AA39" s="19">
        <v>344261.395948214</v>
      </c>
      <c r="AB39" s="11">
        <f t="shared" si="3"/>
        <v>1.0871656571875923</v>
      </c>
      <c r="AC39" s="11"/>
      <c r="AD39" s="9">
        <v>16653.34</v>
      </c>
      <c r="AE39" s="10">
        <f t="shared" si="21"/>
        <v>22307.01468894528</v>
      </c>
      <c r="AF39" s="19">
        <v>361372.981861421</v>
      </c>
      <c r="AG39" s="19">
        <v>371486.3</v>
      </c>
      <c r="AH39" s="19">
        <v>392872.295315212</v>
      </c>
      <c r="AI39" s="11">
        <f t="shared" si="4"/>
        <v>1.0279858169985083</v>
      </c>
      <c r="AJ39" s="11"/>
      <c r="AK39" s="9">
        <v>16735.5</v>
      </c>
      <c r="AL39" s="10">
        <f t="shared" si="22"/>
        <v>23664.320755280693</v>
      </c>
      <c r="AM39" s="19">
        <v>354758.151521024</v>
      </c>
      <c r="AN39" s="19">
        <v>396034.24</v>
      </c>
      <c r="AO39" s="19">
        <v>364686.34822822</v>
      </c>
      <c r="AP39" s="11">
        <f t="shared" si="5"/>
        <v>1.1163499367160556</v>
      </c>
      <c r="AQ39" s="11"/>
      <c r="AR39" s="9">
        <v>17328.11</v>
      </c>
      <c r="AS39" s="10">
        <f t="shared" si="23"/>
        <v>23166.67137962536</v>
      </c>
      <c r="AT39" s="19">
        <v>374855.517116314</v>
      </c>
      <c r="AU39" s="19">
        <v>401434.63</v>
      </c>
      <c r="AV39" s="19">
        <v>418469.932810461</v>
      </c>
      <c r="AW39" s="11">
        <f t="shared" si="6"/>
        <v>1.0709049531620973</v>
      </c>
      <c r="AX39" s="11"/>
      <c r="AY39" s="9">
        <v>17026.08</v>
      </c>
      <c r="AZ39" s="10">
        <f t="shared" si="24"/>
        <v>21714.136195765554</v>
      </c>
      <c r="BA39" s="19">
        <v>383722.10255937</v>
      </c>
      <c r="BB39" s="19">
        <v>369706.62</v>
      </c>
      <c r="BC39" s="19">
        <v>410929.900268604</v>
      </c>
      <c r="BD39" s="11">
        <f t="shared" si="7"/>
        <v>0.9634749146168835</v>
      </c>
      <c r="BE39" s="11"/>
      <c r="BF39" s="9">
        <v>16582.03</v>
      </c>
      <c r="BG39" s="10">
        <f t="shared" si="25"/>
        <v>21446.125715609007</v>
      </c>
      <c r="BH39" s="19">
        <v>375682.289975693</v>
      </c>
      <c r="BI39" s="19">
        <v>355620.3</v>
      </c>
      <c r="BJ39" s="19">
        <v>361960.462257406</v>
      </c>
      <c r="BK39" s="11">
        <f t="shared" si="8"/>
        <v>0.9465985208485845</v>
      </c>
      <c r="BL39" s="11"/>
      <c r="BM39" s="9">
        <v>16486.21</v>
      </c>
      <c r="BN39" s="10">
        <f t="shared" si="26"/>
        <v>22386.162738434123</v>
      </c>
      <c r="BO39" s="19">
        <v>366832.227447785</v>
      </c>
      <c r="BP39" s="19">
        <v>369062.98</v>
      </c>
      <c r="BQ39" s="19">
        <v>347242.843901664</v>
      </c>
      <c r="BR39" s="11">
        <f t="shared" si="9"/>
        <v>1.0060811247903036</v>
      </c>
      <c r="BS39" s="11"/>
      <c r="BT39" s="9">
        <v>17261.28</v>
      </c>
      <c r="BU39" s="10">
        <f t="shared" si="27"/>
        <v>20734.252036928898</v>
      </c>
      <c r="BV39" s="19">
        <v>357899.73</v>
      </c>
      <c r="BW39" s="19">
        <v>357899.73</v>
      </c>
      <c r="BX39" s="19">
        <v>360076.162920546</v>
      </c>
      <c r="BY39" s="11">
        <f t="shared" si="10"/>
        <v>1</v>
      </c>
      <c r="BZ39" s="11"/>
      <c r="CA39" s="9">
        <v>18070.77</v>
      </c>
      <c r="CB39" s="10">
        <f t="shared" si="28"/>
        <v>19450.657608945276</v>
      </c>
      <c r="CC39" s="19">
        <v>389294.253741726</v>
      </c>
      <c r="CD39" s="19">
        <v>351488.36</v>
      </c>
      <c r="CE39" s="19">
        <v>389294.253741726</v>
      </c>
      <c r="CF39" s="11">
        <f t="shared" si="11"/>
        <v>0.9028860729940082</v>
      </c>
      <c r="CG39" s="11"/>
      <c r="CH39" s="9">
        <v>16955.28</v>
      </c>
      <c r="CI39" s="10">
        <f t="shared" si="29"/>
        <v>22760.7447355632</v>
      </c>
      <c r="CJ39" s="19">
        <v>351998.162033906</v>
      </c>
      <c r="CK39" s="19">
        <v>385914.8</v>
      </c>
      <c r="CL39" s="19">
        <v>317814.238219902</v>
      </c>
      <c r="CM39" s="11">
        <f t="shared" si="12"/>
        <v>1.0963545882459098</v>
      </c>
      <c r="CN39" s="11"/>
      <c r="CO39" s="9">
        <f>13728+4282.52</f>
        <v>18010.52</v>
      </c>
      <c r="CP39" s="10">
        <f t="shared" si="30"/>
        <v>21412.412301255044</v>
      </c>
      <c r="CQ39" s="19">
        <v>353139.574082048</v>
      </c>
      <c r="CR39" s="19">
        <v>385648.68</v>
      </c>
      <c r="CS39" s="19">
        <v>387166.19233606</v>
      </c>
      <c r="CT39" s="11">
        <f t="shared" si="13"/>
        <v>1.0920573855322113</v>
      </c>
      <c r="CU39" s="11"/>
      <c r="CV39" s="9">
        <v>18934.17</v>
      </c>
      <c r="CW39" s="10">
        <f t="shared" si="31"/>
        <v>19751.902286630153</v>
      </c>
      <c r="CX39" s="19">
        <v>375995.600979819</v>
      </c>
      <c r="CY39" s="19">
        <v>373985.875718444</v>
      </c>
      <c r="CZ39" s="19">
        <v>410608.772977634</v>
      </c>
      <c r="DA39" s="11">
        <f t="shared" si="14"/>
        <v>0.9946549234721422</v>
      </c>
      <c r="DB39" s="11"/>
      <c r="DC39" s="9">
        <v>18613.75</v>
      </c>
      <c r="DD39" s="10">
        <f t="shared" si="32"/>
        <v>25334.520985830368</v>
      </c>
      <c r="DE39" s="19">
        <v>366927.563185309</v>
      </c>
      <c r="DF39" s="19">
        <v>471570.44</v>
      </c>
      <c r="DG39" s="19">
        <v>364966.307279904</v>
      </c>
      <c r="DH39" s="11">
        <f t="shared" si="15"/>
        <v>1.285186743416829</v>
      </c>
      <c r="DI39" s="11"/>
      <c r="DJ39" s="9"/>
      <c r="DK39" s="10" t="e">
        <f>DM39*1000/DJ39</f>
        <v>#DIV/0!</v>
      </c>
      <c r="DL39" s="19"/>
      <c r="DM39" s="19"/>
      <c r="DN39" s="19"/>
      <c r="DO39" s="11" t="e">
        <f aca="true" t="shared" si="34" ref="DO39:DO80">DM39/DL39</f>
        <v>#DIV/0!</v>
      </c>
    </row>
    <row r="40" spans="1:119" ht="12">
      <c r="A40" s="1" t="s">
        <v>46</v>
      </c>
      <c r="B40" s="9">
        <v>15595.3</v>
      </c>
      <c r="C40" s="10">
        <f t="shared" si="17"/>
        <v>4552.316892482761</v>
      </c>
      <c r="D40" s="19">
        <v>63787.1782404064</v>
      </c>
      <c r="E40" s="19">
        <v>70994.7476333364</v>
      </c>
      <c r="F40" s="19">
        <v>67320.4963116352</v>
      </c>
      <c r="G40" s="11">
        <f t="shared" si="0"/>
        <v>1.1129940152825937</v>
      </c>
      <c r="H40" s="11"/>
      <c r="I40" s="9">
        <v>14958.78</v>
      </c>
      <c r="J40" s="10">
        <f t="shared" si="18"/>
        <v>4999.89437641305</v>
      </c>
      <c r="K40" s="19">
        <v>59505.0692405907</v>
      </c>
      <c r="L40" s="19">
        <v>74792.32</v>
      </c>
      <c r="M40" s="19">
        <v>66228.7859437538</v>
      </c>
      <c r="N40" s="11">
        <f t="shared" si="1"/>
        <v>1.2569066964295081</v>
      </c>
      <c r="O40" s="11"/>
      <c r="P40" s="9">
        <v>15469.02</v>
      </c>
      <c r="Q40" s="10">
        <f t="shared" si="19"/>
        <v>4996.772904812328</v>
      </c>
      <c r="R40" s="19">
        <v>65196.3921620728</v>
      </c>
      <c r="S40" s="19">
        <v>77295.18</v>
      </c>
      <c r="T40" s="19">
        <v>81945.7818915536</v>
      </c>
      <c r="U40" s="11">
        <f t="shared" si="2"/>
        <v>1.185574499396387</v>
      </c>
      <c r="V40" s="11"/>
      <c r="W40" s="9">
        <v>14814.57</v>
      </c>
      <c r="X40" s="10">
        <f t="shared" si="20"/>
        <v>5181.243870054953</v>
      </c>
      <c r="Y40" s="19">
        <v>65912.3072770135</v>
      </c>
      <c r="Z40" s="19">
        <v>76757.9</v>
      </c>
      <c r="AA40" s="19">
        <v>78143.9507040062</v>
      </c>
      <c r="AB40" s="11">
        <f t="shared" si="3"/>
        <v>1.1645457907793317</v>
      </c>
      <c r="AC40" s="11"/>
      <c r="AD40" s="9">
        <v>14516.05</v>
      </c>
      <c r="AE40" s="10">
        <f t="shared" si="21"/>
        <v>5483.178963974359</v>
      </c>
      <c r="AF40" s="19">
        <v>69414.4247894333</v>
      </c>
      <c r="AG40" s="19">
        <v>79594.1</v>
      </c>
      <c r="AH40" s="19">
        <v>80836.2762079031</v>
      </c>
      <c r="AI40" s="11">
        <f t="shared" si="4"/>
        <v>1.1466507176490546</v>
      </c>
      <c r="AJ40" s="11"/>
      <c r="AK40" s="9">
        <v>14193.15</v>
      </c>
      <c r="AL40" s="10">
        <f t="shared" si="22"/>
        <v>4483.765055678267</v>
      </c>
      <c r="AM40" s="19">
        <v>64537.0400037369</v>
      </c>
      <c r="AN40" s="19">
        <v>63638.75</v>
      </c>
      <c r="AO40" s="19">
        <v>74001.4432352306</v>
      </c>
      <c r="AP40" s="11">
        <f t="shared" si="5"/>
        <v>0.9860810163638604</v>
      </c>
      <c r="AQ40" s="11"/>
      <c r="AR40" s="9">
        <v>12772.94</v>
      </c>
      <c r="AS40" s="10">
        <f t="shared" si="23"/>
        <v>5406.358285563073</v>
      </c>
      <c r="AT40" s="19">
        <v>61838.2012839403</v>
      </c>
      <c r="AU40" s="19">
        <v>69055.09</v>
      </c>
      <c r="AV40" s="19">
        <v>60977.4763721808</v>
      </c>
      <c r="AW40" s="11">
        <f t="shared" si="6"/>
        <v>1.1167059934832542</v>
      </c>
      <c r="AX40" s="11"/>
      <c r="AY40" s="9">
        <v>11068.46</v>
      </c>
      <c r="AZ40" s="10">
        <f t="shared" si="24"/>
        <v>4865.740130063261</v>
      </c>
      <c r="BA40" s="19">
        <v>55715.8533713527</v>
      </c>
      <c r="BB40" s="19">
        <v>53856.25</v>
      </c>
      <c r="BC40" s="19">
        <v>62218.2273918238</v>
      </c>
      <c r="BD40" s="11">
        <f t="shared" si="7"/>
        <v>0.9666234427218008</v>
      </c>
      <c r="BE40" s="11"/>
      <c r="BF40" s="9">
        <v>11090.74</v>
      </c>
      <c r="BG40" s="10">
        <f t="shared" si="25"/>
        <v>4967.131138228829</v>
      </c>
      <c r="BH40" s="19">
        <v>55605.6822632663</v>
      </c>
      <c r="BI40" s="19">
        <v>55089.16</v>
      </c>
      <c r="BJ40" s="19">
        <v>53749.7560242131</v>
      </c>
      <c r="BK40" s="11">
        <f t="shared" si="8"/>
        <v>0.9907109805645256</v>
      </c>
      <c r="BL40" s="11"/>
      <c r="BM40" s="9">
        <v>11260.21</v>
      </c>
      <c r="BN40" s="10">
        <f t="shared" si="26"/>
        <v>4310.658504592721</v>
      </c>
      <c r="BO40" s="19">
        <v>59824.597200736</v>
      </c>
      <c r="BP40" s="19">
        <v>48538.92</v>
      </c>
      <c r="BQ40" s="19">
        <v>59268.8853546189</v>
      </c>
      <c r="BR40" s="11">
        <f t="shared" si="9"/>
        <v>0.811353895741781</v>
      </c>
      <c r="BS40" s="11"/>
      <c r="BT40" s="9">
        <v>12622.02</v>
      </c>
      <c r="BU40" s="10">
        <f t="shared" si="27"/>
        <v>4860.971631946653</v>
      </c>
      <c r="BV40" s="19">
        <v>61355.2811578633</v>
      </c>
      <c r="BW40" s="19">
        <v>61355.2811578633</v>
      </c>
      <c r="BX40" s="19">
        <v>49780.8463917647</v>
      </c>
      <c r="BY40" s="11">
        <f t="shared" si="10"/>
        <v>1</v>
      </c>
      <c r="BZ40" s="11"/>
      <c r="CA40" s="9">
        <v>12303.68</v>
      </c>
      <c r="CB40" s="10">
        <f t="shared" si="28"/>
        <v>4165.548809647991</v>
      </c>
      <c r="CC40" s="19">
        <v>61013.7852122497</v>
      </c>
      <c r="CD40" s="19">
        <v>51251.5795782898</v>
      </c>
      <c r="CE40" s="19">
        <v>61013.7852122497</v>
      </c>
      <c r="CF40" s="11">
        <f t="shared" si="11"/>
        <v>0.8400000000000009</v>
      </c>
      <c r="CG40" s="11"/>
      <c r="CH40" s="9">
        <v>10055.61</v>
      </c>
      <c r="CI40" s="10">
        <f t="shared" si="29"/>
        <v>7062.588902882748</v>
      </c>
      <c r="CJ40" s="19">
        <v>60433.1662052119</v>
      </c>
      <c r="CK40" s="19">
        <v>71018.6395977168</v>
      </c>
      <c r="CL40" s="19">
        <v>50763.859612378</v>
      </c>
      <c r="CM40" s="11">
        <f t="shared" si="12"/>
        <v>1.1751599999999998</v>
      </c>
      <c r="CN40" s="11"/>
      <c r="CO40" s="9">
        <f>10147+1630.98</f>
        <v>11777.98</v>
      </c>
      <c r="CP40" s="10">
        <f t="shared" si="30"/>
        <v>4770.690060075718</v>
      </c>
      <c r="CQ40" s="19">
        <v>56384.425807785</v>
      </c>
      <c r="CR40" s="19">
        <v>56189.0921137706</v>
      </c>
      <c r="CS40" s="19">
        <v>66260.7218322767</v>
      </c>
      <c r="CT40" s="11">
        <f t="shared" si="13"/>
        <v>0.9965356800000005</v>
      </c>
      <c r="CU40" s="11"/>
      <c r="CV40" s="9">
        <v>11423.66</v>
      </c>
      <c r="CW40" s="10">
        <f t="shared" si="31"/>
        <v>4587.63003596175</v>
      </c>
      <c r="CX40" s="19">
        <v>57854.470112548</v>
      </c>
      <c r="CY40" s="19">
        <v>52407.5257366148</v>
      </c>
      <c r="CZ40" s="19">
        <v>57654.0437146477</v>
      </c>
      <c r="DA40" s="11">
        <f t="shared" si="14"/>
        <v>0.9058509331200008</v>
      </c>
      <c r="DB40" s="11"/>
      <c r="DC40" s="9">
        <v>11580.51</v>
      </c>
      <c r="DD40" s="10">
        <f t="shared" si="32"/>
        <v>8723.47836304705</v>
      </c>
      <c r="DE40" s="19">
        <v>68883.2753560029</v>
      </c>
      <c r="DF40" s="19">
        <v>101022.32841805</v>
      </c>
      <c r="DG40" s="19">
        <v>62397.9792575971</v>
      </c>
      <c r="DH40" s="11">
        <f t="shared" si="15"/>
        <v>1.466572660721284</v>
      </c>
      <c r="DI40" s="11"/>
      <c r="DJ40" s="9"/>
      <c r="DK40" s="10" t="e">
        <f>DM40*1000/DJ40</f>
        <v>#DIV/0!</v>
      </c>
      <c r="DL40" s="19"/>
      <c r="DM40" s="19"/>
      <c r="DN40" s="19"/>
      <c r="DO40" s="11" t="e">
        <f t="shared" si="34"/>
        <v>#DIV/0!</v>
      </c>
    </row>
    <row r="41" spans="1:119" ht="12">
      <c r="A41" s="1" t="s">
        <v>47</v>
      </c>
      <c r="B41" s="9">
        <v>25436.54</v>
      </c>
      <c r="C41" s="10">
        <f t="shared" si="17"/>
        <v>6010.901974818274</v>
      </c>
      <c r="D41" s="19">
        <v>173860.027484838</v>
      </c>
      <c r="E41" s="19">
        <v>152896.548518544</v>
      </c>
      <c r="F41" s="19">
        <v>150780.913983782</v>
      </c>
      <c r="G41" s="11">
        <f t="shared" si="0"/>
        <v>0.8794232390874194</v>
      </c>
      <c r="H41" s="11"/>
      <c r="I41" s="9">
        <v>24260.23</v>
      </c>
      <c r="J41" s="10">
        <f t="shared" si="18"/>
        <v>6927.28469598186</v>
      </c>
      <c r="K41" s="19">
        <v>164996.756240289</v>
      </c>
      <c r="L41" s="19">
        <v>168057.52</v>
      </c>
      <c r="M41" s="19">
        <v>145101.981811752</v>
      </c>
      <c r="N41" s="11">
        <f t="shared" si="1"/>
        <v>1.0185504480782248</v>
      </c>
      <c r="O41" s="11"/>
      <c r="P41" s="9">
        <v>24747.89</v>
      </c>
      <c r="Q41" s="10">
        <f t="shared" si="19"/>
        <v>7257.870468957151</v>
      </c>
      <c r="R41" s="19">
        <v>159830.085571497</v>
      </c>
      <c r="S41" s="19">
        <v>179616.98</v>
      </c>
      <c r="T41" s="19">
        <v>162795.005275229</v>
      </c>
      <c r="U41" s="11">
        <f t="shared" si="2"/>
        <v>1.1237995610009963</v>
      </c>
      <c r="V41" s="11"/>
      <c r="W41" s="9">
        <v>26783.24</v>
      </c>
      <c r="X41" s="10">
        <f t="shared" si="20"/>
        <v>8556.975556355392</v>
      </c>
      <c r="Y41" s="19">
        <v>170116.111736134</v>
      </c>
      <c r="Z41" s="19">
        <v>229183.53</v>
      </c>
      <c r="AA41" s="19">
        <v>191176.411688265</v>
      </c>
      <c r="AB41" s="11">
        <f t="shared" si="3"/>
        <v>1.3472182479428234</v>
      </c>
      <c r="AC41" s="11"/>
      <c r="AD41" s="9">
        <v>26626.9</v>
      </c>
      <c r="AE41" s="10">
        <f t="shared" si="21"/>
        <v>7720.158937014823</v>
      </c>
      <c r="AF41" s="19">
        <v>174634.913288556</v>
      </c>
      <c r="AG41" s="19">
        <v>205563.9</v>
      </c>
      <c r="AH41" s="19">
        <v>235271.341910255</v>
      </c>
      <c r="AI41" s="11">
        <f t="shared" si="4"/>
        <v>1.1771065483357204</v>
      </c>
      <c r="AJ41" s="11"/>
      <c r="AK41" s="9">
        <v>27814.67</v>
      </c>
      <c r="AL41" s="10">
        <f t="shared" si="22"/>
        <v>7614.015913185381</v>
      </c>
      <c r="AM41" s="19">
        <v>181759.977293505</v>
      </c>
      <c r="AN41" s="19">
        <v>211781.34</v>
      </c>
      <c r="AO41" s="19">
        <v>213950.859497536</v>
      </c>
      <c r="AP41" s="11">
        <f t="shared" si="5"/>
        <v>1.1651703700315534</v>
      </c>
      <c r="AQ41" s="11"/>
      <c r="AR41" s="9">
        <v>28329.44</v>
      </c>
      <c r="AS41" s="10">
        <f t="shared" si="23"/>
        <v>8544.367626045556</v>
      </c>
      <c r="AT41" s="19">
        <v>193296.887033221</v>
      </c>
      <c r="AU41" s="19">
        <v>242057.15</v>
      </c>
      <c r="AV41" s="19">
        <v>225223.805390446</v>
      </c>
      <c r="AW41" s="11">
        <f t="shared" si="6"/>
        <v>1.2522558108160262</v>
      </c>
      <c r="AX41" s="11"/>
      <c r="AY41" s="9">
        <v>25946.88</v>
      </c>
      <c r="AZ41" s="10">
        <f t="shared" si="24"/>
        <v>7848.153997706082</v>
      </c>
      <c r="BA41" s="19">
        <v>188187.354680638</v>
      </c>
      <c r="BB41" s="19">
        <v>203635.11</v>
      </c>
      <c r="BC41" s="19">
        <v>235658.708420924</v>
      </c>
      <c r="BD41" s="11">
        <f t="shared" si="7"/>
        <v>1.0820871059353456</v>
      </c>
      <c r="BE41" s="11"/>
      <c r="BF41" s="9">
        <v>28199.5</v>
      </c>
      <c r="BG41" s="10">
        <f t="shared" si="25"/>
        <v>7840.961364563202</v>
      </c>
      <c r="BH41" s="19">
        <v>196919.529856079</v>
      </c>
      <c r="BI41" s="19">
        <v>221111.19</v>
      </c>
      <c r="BJ41" s="19">
        <v>213084.084164114</v>
      </c>
      <c r="BK41" s="11">
        <f t="shared" si="8"/>
        <v>1.1228504870065543</v>
      </c>
      <c r="BL41" s="11"/>
      <c r="BM41" s="9">
        <v>25940.91</v>
      </c>
      <c r="BN41" s="10">
        <f t="shared" si="26"/>
        <v>6868.0231341151875</v>
      </c>
      <c r="BO41" s="19">
        <v>188765.764567359</v>
      </c>
      <c r="BP41" s="19">
        <v>178162.77</v>
      </c>
      <c r="BQ41" s="19">
        <v>211955.730674623</v>
      </c>
      <c r="BR41" s="11">
        <f t="shared" si="9"/>
        <v>0.9438298857228666</v>
      </c>
      <c r="BS41" s="11"/>
      <c r="BT41" s="9">
        <v>27683.45</v>
      </c>
      <c r="BU41" s="10">
        <f t="shared" si="27"/>
        <v>7297.398626255037</v>
      </c>
      <c r="BV41" s="19">
        <v>202017.17</v>
      </c>
      <c r="BW41" s="19">
        <v>202017.17</v>
      </c>
      <c r="BX41" s="19">
        <v>190669.842475157</v>
      </c>
      <c r="BY41" s="11">
        <f t="shared" si="10"/>
        <v>1</v>
      </c>
      <c r="BZ41" s="11"/>
      <c r="CA41" s="9">
        <v>26366.45</v>
      </c>
      <c r="CB41" s="10">
        <f t="shared" si="28"/>
        <v>7905.479501411832</v>
      </c>
      <c r="CC41" s="19">
        <v>198391.149363076</v>
      </c>
      <c r="CD41" s="19">
        <v>208439.43</v>
      </c>
      <c r="CE41" s="19">
        <v>198391.149363076</v>
      </c>
      <c r="CF41" s="11">
        <f t="shared" si="11"/>
        <v>1.0506488352387868</v>
      </c>
      <c r="CG41" s="11"/>
      <c r="CH41" s="9">
        <v>23247.37</v>
      </c>
      <c r="CI41" s="10">
        <f t="shared" si="29"/>
        <v>8907.708682514238</v>
      </c>
      <c r="CJ41" s="19">
        <v>179017.270409736</v>
      </c>
      <c r="CK41" s="19">
        <v>207080.799594621</v>
      </c>
      <c r="CL41" s="19">
        <v>188084.286643616</v>
      </c>
      <c r="CM41" s="11">
        <f t="shared" si="12"/>
        <v>1.1567643675979027</v>
      </c>
      <c r="CN41" s="11"/>
      <c r="CO41" s="9">
        <f>21225+3312.98</f>
        <v>24537.98</v>
      </c>
      <c r="CP41" s="10">
        <f t="shared" si="30"/>
        <v>9493.574858240165</v>
      </c>
      <c r="CQ41" s="19">
        <v>184929.366194063</v>
      </c>
      <c r="CR41" s="19">
        <v>232953.15</v>
      </c>
      <c r="CS41" s="19">
        <v>213919.701335757</v>
      </c>
      <c r="CT41" s="11">
        <f t="shared" si="13"/>
        <v>1.259687170265545</v>
      </c>
      <c r="CU41" s="11"/>
      <c r="CV41" s="9">
        <v>25026.47</v>
      </c>
      <c r="CW41" s="10">
        <f t="shared" si="31"/>
        <v>8556.288247117833</v>
      </c>
      <c r="CX41" s="19">
        <v>170744.518870487</v>
      </c>
      <c r="CY41" s="19">
        <v>214133.691127847</v>
      </c>
      <c r="CZ41" s="19">
        <v>215084.679814316</v>
      </c>
      <c r="DA41" s="11">
        <f t="shared" si="14"/>
        <v>1.2541175116155356</v>
      </c>
      <c r="DB41" s="11"/>
      <c r="DC41" s="9">
        <v>24796.52</v>
      </c>
      <c r="DD41" s="10">
        <f t="shared" si="32"/>
        <v>9546.888434344819</v>
      </c>
      <c r="DE41" s="19">
        <v>186291.100301174</v>
      </c>
      <c r="DF41" s="19">
        <v>236729.61</v>
      </c>
      <c r="DG41" s="19">
        <v>233630.931145828</v>
      </c>
      <c r="DH41" s="11">
        <f t="shared" si="15"/>
        <v>1.270751042949893</v>
      </c>
      <c r="DI41" s="11"/>
      <c r="DJ41" s="9"/>
      <c r="DK41" s="10" t="e">
        <f>DM41*1000/DJ41</f>
        <v>#DIV/0!</v>
      </c>
      <c r="DL41" s="19"/>
      <c r="DM41" s="19"/>
      <c r="DN41" s="19"/>
      <c r="DO41" s="11" t="e">
        <f t="shared" si="34"/>
        <v>#DIV/0!</v>
      </c>
    </row>
    <row r="42" spans="1:119" ht="12">
      <c r="A42" s="1" t="s">
        <v>48</v>
      </c>
      <c r="B42" s="9">
        <v>7027.46</v>
      </c>
      <c r="C42" s="10">
        <f t="shared" si="17"/>
        <v>43939.396249714264</v>
      </c>
      <c r="D42" s="19">
        <v>400840.2720718</v>
      </c>
      <c r="E42" s="19">
        <v>308782.349569017</v>
      </c>
      <c r="F42" s="19">
        <v>315561.877890368</v>
      </c>
      <c r="G42" s="11">
        <f t="shared" si="0"/>
        <v>0.7703376409087627</v>
      </c>
      <c r="H42" s="11"/>
      <c r="I42" s="9">
        <v>6769.6</v>
      </c>
      <c r="J42" s="10">
        <f t="shared" si="18"/>
        <v>43053.78604348854</v>
      </c>
      <c r="K42" s="19">
        <v>362440.386464747</v>
      </c>
      <c r="L42" s="19">
        <v>291456.91</v>
      </c>
      <c r="M42" s="19">
        <v>279201.472279313</v>
      </c>
      <c r="N42" s="11">
        <f t="shared" si="1"/>
        <v>0.8041513056612655</v>
      </c>
      <c r="O42" s="11"/>
      <c r="P42" s="9">
        <v>6357.79</v>
      </c>
      <c r="Q42" s="10">
        <f t="shared" si="19"/>
        <v>41835.568648854394</v>
      </c>
      <c r="R42" s="19">
        <v>306618.907495395</v>
      </c>
      <c r="S42" s="19">
        <v>265981.76</v>
      </c>
      <c r="T42" s="19">
        <v>246567.994802853</v>
      </c>
      <c r="U42" s="11">
        <f t="shared" si="2"/>
        <v>0.8674669222868936</v>
      </c>
      <c r="V42" s="11"/>
      <c r="W42" s="9">
        <v>6242.51</v>
      </c>
      <c r="X42" s="10">
        <f t="shared" si="20"/>
        <v>48077.46563481676</v>
      </c>
      <c r="Y42" s="19">
        <v>301885.380809399</v>
      </c>
      <c r="Z42" s="19">
        <v>300124.06</v>
      </c>
      <c r="AA42" s="19">
        <v>261875.582174136</v>
      </c>
      <c r="AB42" s="11">
        <f t="shared" si="3"/>
        <v>0.9941655975367981</v>
      </c>
      <c r="AC42" s="11"/>
      <c r="AD42" s="9">
        <v>6194.62</v>
      </c>
      <c r="AE42" s="10">
        <f t="shared" si="21"/>
        <v>50267.55474912101</v>
      </c>
      <c r="AF42" s="19">
        <v>328168.568756758</v>
      </c>
      <c r="AG42" s="19">
        <v>311388.4</v>
      </c>
      <c r="AH42" s="19">
        <v>326253.901250858</v>
      </c>
      <c r="AI42" s="11">
        <f t="shared" si="4"/>
        <v>0.9488672275339214</v>
      </c>
      <c r="AJ42" s="11"/>
      <c r="AK42" s="9">
        <v>5825.62</v>
      </c>
      <c r="AL42" s="10">
        <f t="shared" si="22"/>
        <v>45630.32947566097</v>
      </c>
      <c r="AM42" s="19">
        <v>290363.557582495</v>
      </c>
      <c r="AN42" s="19">
        <v>265824.96</v>
      </c>
      <c r="AO42" s="19">
        <v>275516.463860188</v>
      </c>
      <c r="AP42" s="11">
        <f t="shared" si="5"/>
        <v>0.9154900918462424</v>
      </c>
      <c r="AQ42" s="11"/>
      <c r="AR42" s="9">
        <v>5745.76</v>
      </c>
      <c r="AS42" s="10">
        <f t="shared" si="23"/>
        <v>48535.16680125867</v>
      </c>
      <c r="AT42" s="19">
        <v>283554.175954826</v>
      </c>
      <c r="AU42" s="19">
        <v>278871.42</v>
      </c>
      <c r="AV42" s="19">
        <v>259591.038588269</v>
      </c>
      <c r="AW42" s="11">
        <f t="shared" si="6"/>
        <v>0.9834854981801713</v>
      </c>
      <c r="AX42" s="11"/>
      <c r="AY42" s="9">
        <v>6032.52</v>
      </c>
      <c r="AZ42" s="10">
        <f t="shared" si="24"/>
        <v>50402.453700940896</v>
      </c>
      <c r="BA42" s="19">
        <v>318695.584761104</v>
      </c>
      <c r="BB42" s="19">
        <v>304053.81</v>
      </c>
      <c r="BC42" s="19">
        <v>313432.485946596</v>
      </c>
      <c r="BD42" s="11">
        <f t="shared" si="7"/>
        <v>0.9540571772524569</v>
      </c>
      <c r="BE42" s="11"/>
      <c r="BF42" s="9">
        <v>6408.76</v>
      </c>
      <c r="BG42" s="10">
        <f t="shared" si="25"/>
        <v>45928.38708268058</v>
      </c>
      <c r="BH42" s="19">
        <v>287020.320012304</v>
      </c>
      <c r="BI42" s="19">
        <v>294344.01</v>
      </c>
      <c r="BJ42" s="19">
        <v>273833.796325035</v>
      </c>
      <c r="BK42" s="11">
        <f t="shared" si="8"/>
        <v>1.0255162769917547</v>
      </c>
      <c r="BL42" s="11"/>
      <c r="BM42" s="9">
        <v>10656.630000000001</v>
      </c>
      <c r="BN42" s="10">
        <f t="shared" si="26"/>
        <v>27292.203069826013</v>
      </c>
      <c r="BO42" s="19">
        <v>319732.77848068</v>
      </c>
      <c r="BP42" s="19">
        <v>290842.91</v>
      </c>
      <c r="BQ42" s="19">
        <v>327891.168619736</v>
      </c>
      <c r="BR42" s="11">
        <f t="shared" si="9"/>
        <v>0.9096437074172996</v>
      </c>
      <c r="BS42" s="11"/>
      <c r="BT42" s="9">
        <v>5990.05</v>
      </c>
      <c r="BU42" s="10">
        <f t="shared" si="27"/>
        <v>50978.981811504076</v>
      </c>
      <c r="BV42" s="19">
        <v>305366.65</v>
      </c>
      <c r="BW42" s="19">
        <v>305366.65</v>
      </c>
      <c r="BX42" s="19">
        <v>277774.851627601</v>
      </c>
      <c r="BY42" s="11">
        <f t="shared" si="10"/>
        <v>1</v>
      </c>
      <c r="BZ42" s="11"/>
      <c r="CA42" s="9">
        <v>5878.48</v>
      </c>
      <c r="CB42" s="10">
        <f t="shared" si="28"/>
        <v>49433.11366203509</v>
      </c>
      <c r="CC42" s="19">
        <v>297485.332946509</v>
      </c>
      <c r="CD42" s="19">
        <v>290591.57</v>
      </c>
      <c r="CE42" s="19">
        <v>297485.332946509</v>
      </c>
      <c r="CF42" s="11">
        <f t="shared" si="11"/>
        <v>0.9768265450997929</v>
      </c>
      <c r="CG42" s="11"/>
      <c r="CH42" s="9">
        <v>4702.26</v>
      </c>
      <c r="CI42" s="10">
        <f t="shared" si="29"/>
        <v>61518.91643592655</v>
      </c>
      <c r="CJ42" s="19">
        <v>300082.712196434</v>
      </c>
      <c r="CK42" s="19">
        <v>289277.94</v>
      </c>
      <c r="CL42" s="19">
        <v>293128.758999018</v>
      </c>
      <c r="CM42" s="11">
        <f t="shared" si="12"/>
        <v>0.9639940197909129</v>
      </c>
      <c r="CN42" s="11"/>
      <c r="CO42" s="9">
        <f>2338+3179</f>
        <v>5517</v>
      </c>
      <c r="CP42" s="10">
        <f t="shared" si="30"/>
        <v>54115.86731919521</v>
      </c>
      <c r="CQ42" s="19">
        <v>314638.921799159</v>
      </c>
      <c r="CR42" s="19">
        <v>298557.24</v>
      </c>
      <c r="CS42" s="19">
        <v>303310.03900785</v>
      </c>
      <c r="CT42" s="11">
        <f t="shared" si="13"/>
        <v>0.9488884537640758</v>
      </c>
      <c r="CU42" s="11"/>
      <c r="CV42" s="9">
        <v>5684.77</v>
      </c>
      <c r="CW42" s="10">
        <f t="shared" si="31"/>
        <v>46148.17924948942</v>
      </c>
      <c r="CX42" s="19">
        <v>276327.134178296</v>
      </c>
      <c r="CY42" s="19">
        <v>262341.78495212</v>
      </c>
      <c r="CZ42" s="19">
        <v>262203.627083501</v>
      </c>
      <c r="DA42" s="11">
        <f t="shared" si="14"/>
        <v>0.9493884331418854</v>
      </c>
      <c r="DB42" s="11"/>
      <c r="DC42" s="9">
        <v>5596.63</v>
      </c>
      <c r="DD42" s="10">
        <f t="shared" si="32"/>
        <v>54179.58128373682</v>
      </c>
      <c r="DE42" s="19">
        <v>295014.823261819</v>
      </c>
      <c r="DF42" s="19">
        <v>303223.07</v>
      </c>
      <c r="DG42" s="19">
        <v>280083.66081017</v>
      </c>
      <c r="DH42" s="11">
        <f t="shared" si="15"/>
        <v>1.027823167146067</v>
      </c>
      <c r="DI42" s="11"/>
      <c r="DJ42" s="9"/>
      <c r="DK42" s="10" t="e">
        <f>DM42*1000/DJ42</f>
        <v>#DIV/0!</v>
      </c>
      <c r="DL42" s="19"/>
      <c r="DM42" s="19"/>
      <c r="DN42" s="19"/>
      <c r="DO42" s="11" t="e">
        <f t="shared" si="34"/>
        <v>#DIV/0!</v>
      </c>
    </row>
    <row r="43" spans="1:119" ht="12">
      <c r="A43" s="15" t="s">
        <v>49</v>
      </c>
      <c r="B43" s="12" t="s">
        <v>0</v>
      </c>
      <c r="C43" s="12" t="s">
        <v>0</v>
      </c>
      <c r="D43" s="19">
        <v>1340274.46280443</v>
      </c>
      <c r="E43" s="19">
        <v>1456485.40751032</v>
      </c>
      <c r="F43" s="19">
        <v>1448332.61211553</v>
      </c>
      <c r="G43" s="11">
        <f t="shared" si="0"/>
        <v>1.086706826050186</v>
      </c>
      <c r="H43" s="11"/>
      <c r="I43" s="12" t="s">
        <v>0</v>
      </c>
      <c r="J43" s="12" t="s">
        <v>0</v>
      </c>
      <c r="K43" s="19">
        <v>1210223.50255575</v>
      </c>
      <c r="L43" s="19">
        <v>1326521.89</v>
      </c>
      <c r="M43" s="19">
        <v>1315158.14127369</v>
      </c>
      <c r="N43" s="11">
        <f t="shared" si="1"/>
        <v>1.0960966195075958</v>
      </c>
      <c r="O43" s="11"/>
      <c r="P43" s="12" t="s">
        <v>0</v>
      </c>
      <c r="Q43" s="12" t="s">
        <v>0</v>
      </c>
      <c r="R43" s="19">
        <v>1101777.23029201</v>
      </c>
      <c r="S43" s="19">
        <v>1130006.2</v>
      </c>
      <c r="T43" s="19">
        <v>1207654.29757352</v>
      </c>
      <c r="U43" s="11">
        <f t="shared" si="2"/>
        <v>1.025621304318032</v>
      </c>
      <c r="V43" s="11"/>
      <c r="W43" s="12" t="s">
        <v>0</v>
      </c>
      <c r="X43" s="12" t="s">
        <v>0</v>
      </c>
      <c r="Y43" s="19">
        <v>859717.751850196</v>
      </c>
      <c r="Z43" s="19">
        <v>978333.42</v>
      </c>
      <c r="AA43" s="19">
        <v>881744.841997965</v>
      </c>
      <c r="AB43" s="11">
        <f t="shared" si="3"/>
        <v>1.137970476815829</v>
      </c>
      <c r="AC43" s="11"/>
      <c r="AD43" s="12" t="s">
        <v>0</v>
      </c>
      <c r="AE43" s="12" t="s">
        <v>0</v>
      </c>
      <c r="AF43" s="19">
        <v>962820.186986201</v>
      </c>
      <c r="AG43" s="19">
        <v>1084020.99</v>
      </c>
      <c r="AH43" s="19">
        <v>1095660.94727259</v>
      </c>
      <c r="AI43" s="11">
        <f t="shared" si="4"/>
        <v>1.125881036409487</v>
      </c>
      <c r="AJ43" s="11"/>
      <c r="AK43" s="12" t="s">
        <v>0</v>
      </c>
      <c r="AL43" s="12" t="s">
        <v>0</v>
      </c>
      <c r="AM43" s="19">
        <v>1175023.73108531</v>
      </c>
      <c r="AN43" s="19">
        <v>1174443.27</v>
      </c>
      <c r="AO43" s="19">
        <v>1322936.93616007</v>
      </c>
      <c r="AP43" s="11">
        <f t="shared" si="5"/>
        <v>0.9995060005428369</v>
      </c>
      <c r="AQ43" s="11"/>
      <c r="AR43" s="12" t="s">
        <v>0</v>
      </c>
      <c r="AS43" s="12" t="s">
        <v>0</v>
      </c>
      <c r="AT43" s="19">
        <v>721981.600557906</v>
      </c>
      <c r="AU43" s="19">
        <v>706139.25585513</v>
      </c>
      <c r="AV43" s="19">
        <v>721624.94203915</v>
      </c>
      <c r="AW43" s="11">
        <f t="shared" si="6"/>
        <v>0.9780571351256959</v>
      </c>
      <c r="AX43" s="11"/>
      <c r="AY43" s="12" t="s">
        <v>0</v>
      </c>
      <c r="AZ43" s="12" t="s">
        <v>0</v>
      </c>
      <c r="BA43" s="19">
        <v>681249.326964504</v>
      </c>
      <c r="BB43" s="19">
        <v>654295.69</v>
      </c>
      <c r="BC43" s="19">
        <v>666300.765037211</v>
      </c>
      <c r="BD43" s="11">
        <f t="shared" si="7"/>
        <v>0.9604349892210485</v>
      </c>
      <c r="BE43" s="11"/>
      <c r="BF43" s="12" t="s">
        <v>0</v>
      </c>
      <c r="BG43" s="12" t="s">
        <v>0</v>
      </c>
      <c r="BH43" s="19">
        <v>608854.743752324</v>
      </c>
      <c r="BI43" s="19">
        <v>624557.11</v>
      </c>
      <c r="BJ43" s="19">
        <v>584765.399252948</v>
      </c>
      <c r="BK43" s="11">
        <f t="shared" si="8"/>
        <v>1.02579000395218</v>
      </c>
      <c r="BL43" s="11"/>
      <c r="BM43" s="12" t="s">
        <v>0</v>
      </c>
      <c r="BN43" s="12" t="s">
        <v>0</v>
      </c>
      <c r="BO43" s="19">
        <v>659028.960999574</v>
      </c>
      <c r="BP43" s="19">
        <v>640478.74</v>
      </c>
      <c r="BQ43" s="19">
        <v>676025.320508354</v>
      </c>
      <c r="BR43" s="11">
        <f t="shared" si="9"/>
        <v>0.9718521914857304</v>
      </c>
      <c r="BS43" s="11"/>
      <c r="BT43" s="12" t="s">
        <v>0</v>
      </c>
      <c r="BU43" s="12" t="s">
        <v>0</v>
      </c>
      <c r="BV43" s="19">
        <v>637809.817516314</v>
      </c>
      <c r="BW43" s="19">
        <v>637809.817516314</v>
      </c>
      <c r="BX43" s="19">
        <v>619856.868904343</v>
      </c>
      <c r="BY43" s="11">
        <f t="shared" si="10"/>
        <v>1</v>
      </c>
      <c r="BZ43" s="11"/>
      <c r="CA43" s="12" t="s">
        <v>0</v>
      </c>
      <c r="CB43" s="12" t="s">
        <v>0</v>
      </c>
      <c r="CC43" s="19">
        <v>555853.640251722</v>
      </c>
      <c r="CD43" s="19">
        <v>600824.511177027</v>
      </c>
      <c r="CE43" s="19">
        <v>555853.640251722</v>
      </c>
      <c r="CF43" s="11">
        <f t="shared" si="11"/>
        <v>1.0809041583409253</v>
      </c>
      <c r="CG43" s="11"/>
      <c r="CH43" s="12" t="s">
        <v>0</v>
      </c>
      <c r="CI43" s="12" t="s">
        <v>0</v>
      </c>
      <c r="CJ43" s="19">
        <v>442533.032693634</v>
      </c>
      <c r="CK43" s="19">
        <v>526658.12757062</v>
      </c>
      <c r="CL43" s="19">
        <v>478335.795241769</v>
      </c>
      <c r="CM43" s="11">
        <f t="shared" si="12"/>
        <v>1.1900990178403834</v>
      </c>
      <c r="CN43" s="11"/>
      <c r="CO43" s="12" t="s">
        <v>0</v>
      </c>
      <c r="CP43" s="12" t="s">
        <v>0</v>
      </c>
      <c r="CQ43" s="19">
        <v>508908.365086563</v>
      </c>
      <c r="CR43" s="19">
        <v>625372.531255303</v>
      </c>
      <c r="CS43" s="19">
        <v>605651.345460273</v>
      </c>
      <c r="CT43" s="11">
        <f t="shared" si="13"/>
        <v>1.2288509565939831</v>
      </c>
      <c r="CU43" s="11"/>
      <c r="CV43" s="12" t="s">
        <v>0</v>
      </c>
      <c r="CW43" s="12" t="s">
        <v>0</v>
      </c>
      <c r="CX43" s="19">
        <v>666932.541179731</v>
      </c>
      <c r="CY43" s="19">
        <v>724705.018354729</v>
      </c>
      <c r="CZ43" s="19">
        <v>819560.69121237</v>
      </c>
      <c r="DA43" s="11">
        <f t="shared" si="14"/>
        <v>1.0866241690243585</v>
      </c>
      <c r="DB43" s="11"/>
      <c r="DC43" s="12" t="s">
        <v>0</v>
      </c>
      <c r="DD43" s="12" t="s">
        <v>0</v>
      </c>
      <c r="DE43" s="19">
        <v>634143.051381651</v>
      </c>
      <c r="DF43" s="19">
        <v>657388.420531579</v>
      </c>
      <c r="DG43" s="19">
        <v>689075.166250156</v>
      </c>
      <c r="DH43" s="11">
        <f t="shared" si="15"/>
        <v>1.0366563492248029</v>
      </c>
      <c r="DI43" s="11"/>
      <c r="DJ43" s="12" t="s">
        <v>0</v>
      </c>
      <c r="DK43" s="12" t="s">
        <v>0</v>
      </c>
      <c r="DL43" s="19"/>
      <c r="DM43" s="19"/>
      <c r="DN43" s="19"/>
      <c r="DO43" s="11" t="e">
        <f t="shared" si="34"/>
        <v>#DIV/0!</v>
      </c>
    </row>
    <row r="44" spans="1:119" ht="12">
      <c r="A44" s="1" t="s">
        <v>50</v>
      </c>
      <c r="B44" s="9">
        <v>249154</v>
      </c>
      <c r="C44" s="10">
        <f t="shared" si="17"/>
        <v>2224.002030867211</v>
      </c>
      <c r="D44" s="19">
        <v>443377.234479052</v>
      </c>
      <c r="E44" s="19">
        <v>554119.001998689</v>
      </c>
      <c r="F44" s="19">
        <v>520911.084303687</v>
      </c>
      <c r="G44" s="11">
        <f t="shared" si="0"/>
        <v>1.2497687271872528</v>
      </c>
      <c r="H44" s="11"/>
      <c r="I44" s="9">
        <v>222595</v>
      </c>
      <c r="J44" s="10">
        <f t="shared" si="18"/>
        <v>1912.1289786383343</v>
      </c>
      <c r="K44" s="19">
        <v>364826.048429302</v>
      </c>
      <c r="L44" s="19">
        <v>425630.35</v>
      </c>
      <c r="M44" s="19">
        <v>455948.186190243</v>
      </c>
      <c r="N44" s="11">
        <f t="shared" si="1"/>
        <v>1.1666665574798751</v>
      </c>
      <c r="O44" s="11"/>
      <c r="P44" s="9">
        <v>245664</v>
      </c>
      <c r="Q44" s="10">
        <f t="shared" si="19"/>
        <v>1735.8015012374626</v>
      </c>
      <c r="R44" s="19">
        <v>403588.272488742</v>
      </c>
      <c r="S44" s="19">
        <v>426423.94</v>
      </c>
      <c r="T44" s="19">
        <v>470852.94050369</v>
      </c>
      <c r="U44" s="11">
        <f t="shared" si="2"/>
        <v>1.056581593341256</v>
      </c>
      <c r="V44" s="11"/>
      <c r="W44" s="9">
        <v>214172</v>
      </c>
      <c r="X44" s="10">
        <f t="shared" si="20"/>
        <v>1577.795883682274</v>
      </c>
      <c r="Y44" s="19">
        <v>272303.78934435</v>
      </c>
      <c r="Z44" s="19">
        <v>337919.7</v>
      </c>
      <c r="AA44" s="19">
        <v>287711.171618316</v>
      </c>
      <c r="AB44" s="11">
        <f t="shared" si="3"/>
        <v>1.2409658375068495</v>
      </c>
      <c r="AC44" s="11"/>
      <c r="AD44" s="9">
        <v>185805</v>
      </c>
      <c r="AE44" s="10">
        <f t="shared" si="21"/>
        <v>2356.3017679825625</v>
      </c>
      <c r="AF44" s="19">
        <v>329798.429155714</v>
      </c>
      <c r="AG44" s="19">
        <v>437812.65</v>
      </c>
      <c r="AH44" s="19">
        <v>409268.583845663</v>
      </c>
      <c r="AI44" s="11">
        <f t="shared" si="4"/>
        <v>1.3275158742290043</v>
      </c>
      <c r="AJ44" s="11"/>
      <c r="AK44" s="9">
        <v>253043</v>
      </c>
      <c r="AL44" s="10">
        <f t="shared" si="22"/>
        <v>2650.8250376418237</v>
      </c>
      <c r="AM44" s="19">
        <v>507007.502449051</v>
      </c>
      <c r="AN44" s="19">
        <v>670772.72</v>
      </c>
      <c r="AO44" s="19">
        <v>673060.507854317</v>
      </c>
      <c r="AP44" s="11">
        <f t="shared" si="5"/>
        <v>1.3230035389218044</v>
      </c>
      <c r="AQ44" s="11"/>
      <c r="AR44" s="9">
        <v>91230</v>
      </c>
      <c r="AS44" s="10">
        <f t="shared" si="23"/>
        <v>2823.0318519689795</v>
      </c>
      <c r="AT44" s="19">
        <v>195906.644091689</v>
      </c>
      <c r="AU44" s="19">
        <v>257545.19585513</v>
      </c>
      <c r="AV44" s="19">
        <v>259185.183431599</v>
      </c>
      <c r="AW44" s="11">
        <f t="shared" si="6"/>
        <v>1.314632268084755</v>
      </c>
      <c r="AX44" s="11"/>
      <c r="AY44" s="9">
        <v>86164</v>
      </c>
      <c r="AZ44" s="10">
        <f t="shared" si="24"/>
        <v>2728.729283691565</v>
      </c>
      <c r="BA44" s="19">
        <v>201009.481796369</v>
      </c>
      <c r="BB44" s="19">
        <v>235118.23</v>
      </c>
      <c r="BC44" s="19">
        <v>264253.550960502</v>
      </c>
      <c r="BD44" s="11">
        <f t="shared" si="7"/>
        <v>1.1696872600178365</v>
      </c>
      <c r="BE44" s="11"/>
      <c r="BF44" s="9">
        <v>61173</v>
      </c>
      <c r="BG44" s="10">
        <f t="shared" si="25"/>
        <v>2732.4260703251434</v>
      </c>
      <c r="BH44" s="19">
        <v>147861.916029567</v>
      </c>
      <c r="BI44" s="19">
        <v>167150.7</v>
      </c>
      <c r="BJ44" s="19">
        <v>172952.199421611</v>
      </c>
      <c r="BK44" s="11">
        <f t="shared" si="8"/>
        <v>1.1304513324889958</v>
      </c>
      <c r="BL44" s="11"/>
      <c r="BM44" s="9">
        <v>60614</v>
      </c>
      <c r="BN44" s="10">
        <f t="shared" si="26"/>
        <v>2390.606955488831</v>
      </c>
      <c r="BO44" s="19">
        <v>137601.821256746</v>
      </c>
      <c r="BP44" s="19">
        <v>144904.25</v>
      </c>
      <c r="BQ44" s="19">
        <v>155552.162192602</v>
      </c>
      <c r="BR44" s="11">
        <f t="shared" si="9"/>
        <v>1.0530692739133785</v>
      </c>
      <c r="BS44" s="11"/>
      <c r="BT44" s="9">
        <v>62266</v>
      </c>
      <c r="BU44" s="10">
        <f t="shared" si="27"/>
        <v>2190.99043592842</v>
      </c>
      <c r="BV44" s="19">
        <v>136424.210483519</v>
      </c>
      <c r="BW44" s="19">
        <v>136424.210483519</v>
      </c>
      <c r="BX44" s="19">
        <v>143664.144278085</v>
      </c>
      <c r="BY44" s="11">
        <f t="shared" si="10"/>
        <v>1</v>
      </c>
      <c r="BZ44" s="11"/>
      <c r="CA44" s="9">
        <v>45545</v>
      </c>
      <c r="CB44" s="10">
        <f t="shared" si="28"/>
        <v>2298.04196603827</v>
      </c>
      <c r="CC44" s="19">
        <v>96225.2966754549</v>
      </c>
      <c r="CD44" s="19">
        <v>104664.321343213</v>
      </c>
      <c r="CE44" s="19">
        <v>96225.2966754549</v>
      </c>
      <c r="CF44" s="11">
        <f t="shared" si="11"/>
        <v>1.0877006874421071</v>
      </c>
      <c r="CG44" s="11"/>
      <c r="CH44" s="9">
        <v>53514</v>
      </c>
      <c r="CI44" s="10">
        <f t="shared" si="29"/>
        <v>2158.667924663677</v>
      </c>
      <c r="CJ44" s="19">
        <v>98887.0835123285</v>
      </c>
      <c r="CK44" s="19">
        <v>115518.955320452</v>
      </c>
      <c r="CL44" s="19">
        <v>107559.548715504</v>
      </c>
      <c r="CM44" s="11">
        <f t="shared" si="12"/>
        <v>1.1681905383128217</v>
      </c>
      <c r="CN44" s="11"/>
      <c r="CO44" s="9">
        <v>40712</v>
      </c>
      <c r="CP44" s="10">
        <f>CR44*1000/CO44</f>
        <v>2512.843885421645</v>
      </c>
      <c r="CQ44" s="19">
        <v>83087.1095245655</v>
      </c>
      <c r="CR44" s="19">
        <v>102302.900263286</v>
      </c>
      <c r="CS44" s="19">
        <v>97061.5752023582</v>
      </c>
      <c r="CT44" s="11">
        <f t="shared" si="13"/>
        <v>1.2312728273817153</v>
      </c>
      <c r="CU44" s="11"/>
      <c r="CV44" s="9">
        <v>51986</v>
      </c>
      <c r="CW44" s="10">
        <f>CY44*1000/CV44</f>
        <v>3024.228839163044</v>
      </c>
      <c r="CX44" s="19">
        <v>145415.953905119</v>
      </c>
      <c r="CY44" s="19">
        <v>157217.56043273</v>
      </c>
      <c r="CZ44" s="19">
        <v>179046.712711164</v>
      </c>
      <c r="DA44" s="11">
        <f t="shared" si="14"/>
        <v>1.081157577354348</v>
      </c>
      <c r="DB44" s="11"/>
      <c r="DC44" s="9">
        <v>38124</v>
      </c>
      <c r="DD44" s="10">
        <f>DF44*1000/DC44</f>
        <v>2535.479514999265</v>
      </c>
      <c r="DE44" s="19">
        <v>83323.9497916118</v>
      </c>
      <c r="DF44" s="19">
        <v>96662.621029832</v>
      </c>
      <c r="DG44" s="19">
        <v>90086.3196922945</v>
      </c>
      <c r="DH44" s="11">
        <f t="shared" si="15"/>
        <v>1.1600820805012173</v>
      </c>
      <c r="DI44" s="11"/>
      <c r="DJ44" s="9"/>
      <c r="DK44" s="10" t="e">
        <f>DM44*1000/DJ44</f>
        <v>#DIV/0!</v>
      </c>
      <c r="DL44" s="19"/>
      <c r="DM44" s="19"/>
      <c r="DN44" s="19"/>
      <c r="DO44" s="11" t="e">
        <f t="shared" si="34"/>
        <v>#DIV/0!</v>
      </c>
    </row>
    <row r="45" spans="1:119" ht="12">
      <c r="A45" s="1" t="s">
        <v>51</v>
      </c>
      <c r="B45" s="9">
        <v>38788</v>
      </c>
      <c r="C45" s="10">
        <f t="shared" si="17"/>
        <v>8418.428537293003</v>
      </c>
      <c r="D45" s="19">
        <v>397967.26234184</v>
      </c>
      <c r="E45" s="19">
        <v>326534.006104521</v>
      </c>
      <c r="F45" s="19">
        <v>335825.476819606</v>
      </c>
      <c r="G45" s="11">
        <f t="shared" si="0"/>
        <v>0.8205046922277733</v>
      </c>
      <c r="H45" s="11"/>
      <c r="I45" s="9">
        <v>38773</v>
      </c>
      <c r="J45" s="10">
        <f t="shared" si="18"/>
        <v>9676.377376009079</v>
      </c>
      <c r="K45" s="19">
        <v>397534.332660726</v>
      </c>
      <c r="L45" s="19">
        <v>375182.18</v>
      </c>
      <c r="M45" s="19">
        <v>326178.785269762</v>
      </c>
      <c r="N45" s="11">
        <f t="shared" si="1"/>
        <v>0.9437730258135909</v>
      </c>
      <c r="O45" s="11"/>
      <c r="P45" s="9">
        <v>37676</v>
      </c>
      <c r="Q45" s="10">
        <f t="shared" si="19"/>
        <v>9517.929716530418</v>
      </c>
      <c r="R45" s="19">
        <v>387837.229215375</v>
      </c>
      <c r="S45" s="19">
        <v>358597.52</v>
      </c>
      <c r="T45" s="19">
        <v>366030.315339753</v>
      </c>
      <c r="U45" s="11">
        <f t="shared" si="2"/>
        <v>0.9246082969535205</v>
      </c>
      <c r="V45" s="11"/>
      <c r="W45" s="9">
        <v>36577</v>
      </c>
      <c r="X45" s="10">
        <f t="shared" si="20"/>
        <v>10107.626650627444</v>
      </c>
      <c r="Y45" s="19">
        <v>385256.117549968</v>
      </c>
      <c r="Z45" s="19">
        <v>369706.66</v>
      </c>
      <c r="AA45" s="19">
        <v>356211.002738801</v>
      </c>
      <c r="AB45" s="11">
        <f t="shared" si="3"/>
        <v>0.959638648572657</v>
      </c>
      <c r="AC45" s="11"/>
      <c r="AD45" s="9">
        <v>33760</v>
      </c>
      <c r="AE45" s="10">
        <f t="shared" si="21"/>
        <v>10520.200236966824</v>
      </c>
      <c r="AF45" s="19">
        <v>362847.363941806</v>
      </c>
      <c r="AG45" s="19">
        <v>355161.96</v>
      </c>
      <c r="AH45" s="19">
        <v>348202.353971266</v>
      </c>
      <c r="AI45" s="11">
        <f t="shared" si="4"/>
        <v>0.9788191820981822</v>
      </c>
      <c r="AJ45" s="11"/>
      <c r="AK45" s="9"/>
      <c r="AL45" s="10" t="e">
        <f t="shared" si="22"/>
        <v>#DIV/0!</v>
      </c>
      <c r="AM45" s="19">
        <v>347948.187406032</v>
      </c>
      <c r="AN45" s="19">
        <v>329892.2</v>
      </c>
      <c r="AO45" s="19">
        <v>340578.360209317</v>
      </c>
      <c r="AP45" s="11">
        <f t="shared" si="5"/>
        <v>0.9481072525750454</v>
      </c>
      <c r="AQ45" s="11"/>
      <c r="AR45" s="9">
        <v>28290</v>
      </c>
      <c r="AS45" s="10">
        <f t="shared" si="23"/>
        <v>9807.170731707318</v>
      </c>
      <c r="AT45" s="19">
        <v>301327.690109136</v>
      </c>
      <c r="AU45" s="19">
        <v>277444.86</v>
      </c>
      <c r="AV45" s="19">
        <v>285690.968394158</v>
      </c>
      <c r="AW45" s="11">
        <f t="shared" si="6"/>
        <v>0.9207413361165513</v>
      </c>
      <c r="AX45" s="11"/>
      <c r="AY45" s="20" t="s">
        <v>100</v>
      </c>
      <c r="AZ45" s="10" t="e">
        <f t="shared" si="24"/>
        <v>#VALUE!</v>
      </c>
      <c r="BA45" s="19">
        <v>281187.150827955</v>
      </c>
      <c r="BB45" s="19">
        <v>250802.36</v>
      </c>
      <c r="BC45" s="19">
        <v>258900.632952137</v>
      </c>
      <c r="BD45" s="11">
        <f t="shared" si="7"/>
        <v>0.891941040909988</v>
      </c>
      <c r="BE45" s="11"/>
      <c r="BF45" s="9">
        <v>26085</v>
      </c>
      <c r="BG45" s="10">
        <f t="shared" si="25"/>
        <v>9613.709028177112</v>
      </c>
      <c r="BH45" s="19">
        <v>288532.882380874</v>
      </c>
      <c r="BI45" s="19">
        <v>250773.6</v>
      </c>
      <c r="BJ45" s="19">
        <v>257354.319447556</v>
      </c>
      <c r="BK45" s="11">
        <f t="shared" si="8"/>
        <v>0.869133521041701</v>
      </c>
      <c r="BL45" s="11"/>
      <c r="BM45" s="9">
        <v>28551</v>
      </c>
      <c r="BN45" s="10">
        <f t="shared" si="26"/>
        <v>10244.833455920983</v>
      </c>
      <c r="BO45" s="19">
        <v>305595.80275096</v>
      </c>
      <c r="BP45" s="19">
        <v>292500.24</v>
      </c>
      <c r="BQ45" s="19">
        <v>265603.556060507</v>
      </c>
      <c r="BR45" s="11">
        <f t="shared" si="9"/>
        <v>0.95714743909087</v>
      </c>
      <c r="BS45" s="11"/>
      <c r="BT45" s="9">
        <v>27795</v>
      </c>
      <c r="BU45" s="10">
        <f t="shared" si="27"/>
        <v>10031.65099955618</v>
      </c>
      <c r="BV45" s="19">
        <v>278829.739532664</v>
      </c>
      <c r="BW45" s="19">
        <v>278829.739532664</v>
      </c>
      <c r="BX45" s="19">
        <v>266881.171136063</v>
      </c>
      <c r="BY45" s="11">
        <f t="shared" si="10"/>
        <v>1</v>
      </c>
      <c r="BZ45" s="11"/>
      <c r="CA45" s="9">
        <v>76087</v>
      </c>
      <c r="CB45" s="10">
        <f t="shared" si="28"/>
        <v>2958.5475488306547</v>
      </c>
      <c r="CC45" s="19">
        <v>220261.259635889</v>
      </c>
      <c r="CD45" s="19">
        <v>225107.007347878</v>
      </c>
      <c r="CE45" s="19">
        <v>220261.259635889</v>
      </c>
      <c r="CF45" s="11">
        <f t="shared" si="11"/>
        <v>1.0219999999999976</v>
      </c>
      <c r="CG45" s="11"/>
      <c r="CH45" s="9">
        <v>14784</v>
      </c>
      <c r="CI45" s="10">
        <f t="shared" si="29"/>
        <v>11306.953711370197</v>
      </c>
      <c r="CJ45" s="19">
        <v>161944.162745245</v>
      </c>
      <c r="CK45" s="19">
        <v>167162.003668897</v>
      </c>
      <c r="CL45" s="19">
        <v>165506.934325641</v>
      </c>
      <c r="CM45" s="11">
        <f t="shared" si="12"/>
        <v>1.0322200000000012</v>
      </c>
      <c r="CN45" s="11"/>
      <c r="CO45" s="9">
        <v>16035</v>
      </c>
      <c r="CP45" s="10">
        <f>CR45*1000/CO45</f>
        <v>10243.984086531213</v>
      </c>
      <c r="CQ45" s="19">
        <v>157559.362899198</v>
      </c>
      <c r="CR45" s="19">
        <v>164262.284827528</v>
      </c>
      <c r="CS45" s="19">
        <v>162635.92557181</v>
      </c>
      <c r="CT45" s="11">
        <f t="shared" si="13"/>
        <v>1.0425421999999984</v>
      </c>
      <c r="CU45" s="11"/>
      <c r="CV45" s="9">
        <v>18436</v>
      </c>
      <c r="CW45" s="10">
        <f>CY45*1000/CV45</f>
        <v>9678.857785545943</v>
      </c>
      <c r="CX45" s="19">
        <v>169802.095570644</v>
      </c>
      <c r="CY45" s="19">
        <v>178439.422134325</v>
      </c>
      <c r="CZ45" s="19">
        <v>177025.850280829</v>
      </c>
      <c r="DA45" s="11">
        <f t="shared" si="14"/>
        <v>1.0508670198365575</v>
      </c>
      <c r="DB45" s="11"/>
      <c r="DC45" s="9"/>
      <c r="DD45" s="10" t="e">
        <f>DF45*1000/DC45</f>
        <v>#DIV/0!</v>
      </c>
      <c r="DE45" s="19">
        <v>147730.113193071</v>
      </c>
      <c r="DF45" s="19">
        <v>156176.172014068</v>
      </c>
      <c r="DG45" s="19">
        <v>155244.70379132</v>
      </c>
      <c r="DH45" s="11">
        <f t="shared" si="15"/>
        <v>1.0571722219555784</v>
      </c>
      <c r="DI45" s="11"/>
      <c r="DJ45" s="9"/>
      <c r="DK45" s="10" t="e">
        <f>DM45*1000/DJ45</f>
        <v>#DIV/0!</v>
      </c>
      <c r="DL45" s="19"/>
      <c r="DM45" s="19"/>
      <c r="DN45" s="19"/>
      <c r="DO45" s="11" t="e">
        <f t="shared" si="34"/>
        <v>#DIV/0!</v>
      </c>
    </row>
    <row r="46" spans="1:119" ht="12">
      <c r="A46" s="1" t="s">
        <v>52</v>
      </c>
      <c r="B46" s="9">
        <v>216852</v>
      </c>
      <c r="C46" s="10">
        <f t="shared" si="17"/>
        <v>874.7606022622341</v>
      </c>
      <c r="D46" s="19">
        <v>111114.014827109</v>
      </c>
      <c r="E46" s="19">
        <v>189693.58612177</v>
      </c>
      <c r="F46" s="19">
        <v>204845.266383719</v>
      </c>
      <c r="G46" s="11">
        <f t="shared" si="0"/>
        <v>1.7071976601415142</v>
      </c>
      <c r="H46" s="11"/>
      <c r="I46" s="9">
        <v>207804</v>
      </c>
      <c r="J46" s="10">
        <f t="shared" si="18"/>
        <v>832.2192546822968</v>
      </c>
      <c r="K46" s="19">
        <v>100181.776098567</v>
      </c>
      <c r="L46" s="19">
        <v>172938.49</v>
      </c>
      <c r="M46" s="19">
        <v>171030.093744296</v>
      </c>
      <c r="N46" s="11">
        <f t="shared" si="1"/>
        <v>1.7262469955598412</v>
      </c>
      <c r="O46" s="11"/>
      <c r="P46" s="9">
        <v>165603</v>
      </c>
      <c r="Q46" s="10">
        <f t="shared" si="19"/>
        <v>727.6851868625569</v>
      </c>
      <c r="R46" s="19">
        <v>85353.4556080288</v>
      </c>
      <c r="S46" s="19">
        <v>120506.85</v>
      </c>
      <c r="T46" s="19">
        <v>147341.146304009</v>
      </c>
      <c r="U46" s="11">
        <f t="shared" si="2"/>
        <v>1.4118567214596112</v>
      </c>
      <c r="V46" s="11"/>
      <c r="W46" s="9">
        <v>150781</v>
      </c>
      <c r="X46" s="10">
        <f t="shared" si="20"/>
        <v>543.3311226215504</v>
      </c>
      <c r="Y46" s="19">
        <v>57732.9534955465</v>
      </c>
      <c r="Z46" s="19">
        <v>81924.01</v>
      </c>
      <c r="AA46" s="19">
        <v>81510.6584424025</v>
      </c>
      <c r="AB46" s="11">
        <f t="shared" si="3"/>
        <v>1.4190164375761511</v>
      </c>
      <c r="AC46" s="11"/>
      <c r="AD46" s="9">
        <v>123997</v>
      </c>
      <c r="AE46" s="10">
        <f t="shared" si="21"/>
        <v>705.8023984451237</v>
      </c>
      <c r="AF46" s="19">
        <v>66720.5111361196</v>
      </c>
      <c r="AG46" s="19">
        <v>87517.38</v>
      </c>
      <c r="AH46" s="19">
        <v>94677.5020256364</v>
      </c>
      <c r="AI46" s="11">
        <f t="shared" si="4"/>
        <v>1.3117012821057643</v>
      </c>
      <c r="AJ46" s="11"/>
      <c r="AK46" s="9">
        <v>129874</v>
      </c>
      <c r="AL46" s="10">
        <f t="shared" si="22"/>
        <v>451.2335032416034</v>
      </c>
      <c r="AM46" s="19">
        <v>70462.8927187596</v>
      </c>
      <c r="AN46" s="19">
        <v>58603.5</v>
      </c>
      <c r="AO46" s="19">
        <v>92426.2667200779</v>
      </c>
      <c r="AP46" s="11">
        <f t="shared" si="5"/>
        <v>0.8316930761543625</v>
      </c>
      <c r="AQ46" s="11"/>
      <c r="AR46" s="9">
        <v>144566</v>
      </c>
      <c r="AS46" s="10">
        <f t="shared" si="23"/>
        <v>415.8764854806801</v>
      </c>
      <c r="AT46" s="19">
        <v>74997.4989596811</v>
      </c>
      <c r="AU46" s="19">
        <v>60121.6</v>
      </c>
      <c r="AV46" s="19">
        <v>62374.9006136608</v>
      </c>
      <c r="AW46" s="11">
        <f t="shared" si="6"/>
        <v>0.8016480660551302</v>
      </c>
      <c r="AX46" s="11"/>
      <c r="AY46" s="9">
        <v>126475</v>
      </c>
      <c r="AZ46" s="10">
        <f t="shared" si="24"/>
        <v>481.9176912433287</v>
      </c>
      <c r="BA46" s="19">
        <v>67514.0943529425</v>
      </c>
      <c r="BB46" s="19">
        <v>60950.54</v>
      </c>
      <c r="BC46" s="19">
        <v>54122.5431694999</v>
      </c>
      <c r="BD46" s="11">
        <f t="shared" si="7"/>
        <v>0.9027824572654372</v>
      </c>
      <c r="BE46" s="11"/>
      <c r="BF46" s="9">
        <v>114482</v>
      </c>
      <c r="BG46" s="10">
        <f t="shared" si="25"/>
        <v>664.6508621442672</v>
      </c>
      <c r="BH46" s="19">
        <v>63618.5919058075</v>
      </c>
      <c r="BI46" s="19">
        <v>76090.56</v>
      </c>
      <c r="BJ46" s="19">
        <v>57433.7487284919</v>
      </c>
      <c r="BK46" s="11">
        <f t="shared" si="8"/>
        <v>1.1960428189397567</v>
      </c>
      <c r="BL46" s="11"/>
      <c r="BM46" s="9">
        <v>124049</v>
      </c>
      <c r="BN46" s="10">
        <f t="shared" si="26"/>
        <v>476.3719175487106</v>
      </c>
      <c r="BO46" s="19">
        <v>68613.4086153282</v>
      </c>
      <c r="BP46" s="19">
        <v>59093.46</v>
      </c>
      <c r="BQ46" s="19">
        <v>82064.5746573426</v>
      </c>
      <c r="BR46" s="11">
        <f t="shared" si="9"/>
        <v>0.8612523585775995</v>
      </c>
      <c r="BS46" s="11"/>
      <c r="BT46" s="9">
        <v>100475</v>
      </c>
      <c r="BU46" s="10">
        <f t="shared" si="27"/>
        <v>515.7190235482797</v>
      </c>
      <c r="BV46" s="19">
        <v>51816.8688910134</v>
      </c>
      <c r="BW46" s="19">
        <v>51816.8688910134</v>
      </c>
      <c r="BX46" s="19">
        <v>44627.4005464916</v>
      </c>
      <c r="BY46" s="11">
        <f t="shared" si="10"/>
        <v>1</v>
      </c>
      <c r="BZ46" s="11"/>
      <c r="CA46" s="9">
        <v>118099</v>
      </c>
      <c r="CB46" s="10">
        <f t="shared" si="28"/>
        <v>676.0666439941092</v>
      </c>
      <c r="CC46" s="19">
        <v>66814.0540494228</v>
      </c>
      <c r="CD46" s="19">
        <v>79842.7945890603</v>
      </c>
      <c r="CE46" s="19">
        <v>66814.0540494228</v>
      </c>
      <c r="CF46" s="11">
        <f t="shared" si="11"/>
        <v>1.1950000000000007</v>
      </c>
      <c r="CG46" s="11"/>
      <c r="CH46" s="9">
        <v>111678</v>
      </c>
      <c r="CI46" s="10">
        <f t="shared" si="29"/>
        <v>559.1021735133338</v>
      </c>
      <c r="CJ46" s="19">
        <v>48380.1429828159</v>
      </c>
      <c r="CK46" s="19">
        <v>62439.4125336221</v>
      </c>
      <c r="CL46" s="19">
        <v>57814.2708644649</v>
      </c>
      <c r="CM46" s="11">
        <f t="shared" si="12"/>
        <v>1.2905999999999977</v>
      </c>
      <c r="CN46" s="11"/>
      <c r="CO46" s="9">
        <v>127628</v>
      </c>
      <c r="CP46" s="10">
        <f>CR46*1000/CO46</f>
        <v>703.7295357657324</v>
      </c>
      <c r="CQ46" s="19">
        <v>69661.7842006805</v>
      </c>
      <c r="CR46" s="19">
        <v>89815.5931907089</v>
      </c>
      <c r="CS46" s="19">
        <v>89905.4986893983</v>
      </c>
      <c r="CT46" s="11">
        <f t="shared" si="13"/>
        <v>1.2893094000000005</v>
      </c>
      <c r="CU46" s="11"/>
      <c r="CV46" s="9">
        <v>111350</v>
      </c>
      <c r="CW46" s="10">
        <f>CY46*1000/CV46</f>
        <v>557.9889043089914</v>
      </c>
      <c r="CX46" s="19">
        <v>60923.1221785532</v>
      </c>
      <c r="CY46" s="19">
        <v>62132.0644948062</v>
      </c>
      <c r="CZ46" s="19">
        <v>78548.7541021571</v>
      </c>
      <c r="DA46" s="11">
        <f t="shared" si="14"/>
        <v>1.0198437353999987</v>
      </c>
      <c r="DB46" s="11"/>
      <c r="DC46" s="9">
        <v>114449</v>
      </c>
      <c r="DD46" s="10">
        <f>DF46*1000/DC46</f>
        <v>489.9121981922096</v>
      </c>
      <c r="DE46" s="19">
        <v>60217.9331638008</v>
      </c>
      <c r="DF46" s="19">
        <v>56069.9611709002</v>
      </c>
      <c r="DG46" s="19">
        <v>61412.8818958381</v>
      </c>
      <c r="DH46" s="11">
        <f t="shared" si="15"/>
        <v>0.9311173304201995</v>
      </c>
      <c r="DI46" s="11"/>
      <c r="DJ46" s="9"/>
      <c r="DK46" s="10" t="e">
        <f>DM46*1000/DJ46</f>
        <v>#DIV/0!</v>
      </c>
      <c r="DL46" s="19"/>
      <c r="DM46" s="19"/>
      <c r="DN46" s="19"/>
      <c r="DO46" s="11" t="e">
        <f t="shared" si="34"/>
        <v>#DIV/0!</v>
      </c>
    </row>
    <row r="47" spans="1:119" ht="12">
      <c r="A47" s="1" t="s">
        <v>53</v>
      </c>
      <c r="B47" s="9">
        <v>252647</v>
      </c>
      <c r="C47" s="10">
        <f t="shared" si="17"/>
        <v>1311.7568190381123</v>
      </c>
      <c r="D47" s="19">
        <v>236996.248670922</v>
      </c>
      <c r="E47" s="19">
        <v>331411.425059522</v>
      </c>
      <c r="F47" s="19">
        <v>336580.211198358</v>
      </c>
      <c r="G47" s="11">
        <f t="shared" si="0"/>
        <v>1.3983825774377505</v>
      </c>
      <c r="H47" s="11"/>
      <c r="I47" s="9">
        <v>233512</v>
      </c>
      <c r="J47" s="10">
        <f t="shared" si="18"/>
        <v>1301.6663383466375</v>
      </c>
      <c r="K47" s="19">
        <v>226270.490140534</v>
      </c>
      <c r="L47" s="19">
        <v>303954.71</v>
      </c>
      <c r="M47" s="19">
        <v>316412.711200824</v>
      </c>
      <c r="N47" s="11">
        <f t="shared" si="1"/>
        <v>1.3433245749864122</v>
      </c>
      <c r="O47" s="11"/>
      <c r="P47" s="9">
        <v>152021</v>
      </c>
      <c r="Q47" s="10">
        <f t="shared" si="19"/>
        <v>1298.7372139375482</v>
      </c>
      <c r="R47" s="19">
        <v>145286.769232274</v>
      </c>
      <c r="S47" s="19">
        <v>197435.33</v>
      </c>
      <c r="T47" s="19">
        <v>195167.287530093</v>
      </c>
      <c r="U47" s="11">
        <f t="shared" si="2"/>
        <v>1.358935373422439</v>
      </c>
      <c r="V47" s="11"/>
      <c r="W47" s="9">
        <v>152052</v>
      </c>
      <c r="X47" s="10">
        <f t="shared" si="20"/>
        <v>1102.5041433193908</v>
      </c>
      <c r="Y47" s="19">
        <v>99740.3441732501</v>
      </c>
      <c r="Z47" s="19">
        <v>167637.96</v>
      </c>
      <c r="AA47" s="19">
        <v>135540.681854358</v>
      </c>
      <c r="AB47" s="11">
        <f t="shared" si="3"/>
        <v>1.6807437490772137</v>
      </c>
      <c r="AC47" s="11"/>
      <c r="AD47" s="9">
        <v>150368</v>
      </c>
      <c r="AE47" s="10">
        <f t="shared" si="21"/>
        <v>1222.2355820387315</v>
      </c>
      <c r="AF47" s="19">
        <v>132945.001858868</v>
      </c>
      <c r="AG47" s="19">
        <v>183785.12</v>
      </c>
      <c r="AH47" s="19">
        <v>223446.480845351</v>
      </c>
      <c r="AI47" s="11">
        <f t="shared" si="4"/>
        <v>1.3824146634343046</v>
      </c>
      <c r="AJ47" s="11"/>
      <c r="AK47" s="9">
        <v>152331</v>
      </c>
      <c r="AL47" s="10">
        <f t="shared" si="22"/>
        <v>638.92444742042</v>
      </c>
      <c r="AM47" s="19">
        <v>141900.378483173</v>
      </c>
      <c r="AN47" s="19">
        <v>97328</v>
      </c>
      <c r="AO47" s="19">
        <v>196165.163962016</v>
      </c>
      <c r="AP47" s="11">
        <f t="shared" si="5"/>
        <v>0.6858896434271419</v>
      </c>
      <c r="AQ47" s="11"/>
      <c r="AR47" s="9">
        <v>176134</v>
      </c>
      <c r="AS47" s="10">
        <f t="shared" si="23"/>
        <v>527.5670796098425</v>
      </c>
      <c r="AT47" s="19">
        <v>139847.689046426</v>
      </c>
      <c r="AU47" s="19">
        <v>92922.5</v>
      </c>
      <c r="AV47" s="19">
        <v>95920.0815741632</v>
      </c>
      <c r="AW47" s="11">
        <f t="shared" si="6"/>
        <v>0.6644550269912004</v>
      </c>
      <c r="AX47" s="11"/>
      <c r="AY47" s="9">
        <v>130335</v>
      </c>
      <c r="AZ47" s="10">
        <f t="shared" si="24"/>
        <v>667.2777841715579</v>
      </c>
      <c r="BA47" s="19">
        <v>104822.027564423</v>
      </c>
      <c r="BB47" s="19">
        <v>86969.65</v>
      </c>
      <c r="BC47" s="19">
        <v>69649.5231545912</v>
      </c>
      <c r="BD47" s="11">
        <f t="shared" si="7"/>
        <v>0.8296886830065271</v>
      </c>
      <c r="BE47" s="11"/>
      <c r="BF47" s="9">
        <v>107795</v>
      </c>
      <c r="BG47" s="10">
        <f t="shared" si="25"/>
        <v>979.2326174683427</v>
      </c>
      <c r="BH47" s="19">
        <v>88835.697196802</v>
      </c>
      <c r="BI47" s="19">
        <v>105556.38</v>
      </c>
      <c r="BJ47" s="19">
        <v>73705.9726111811</v>
      </c>
      <c r="BK47" s="11">
        <f t="shared" si="8"/>
        <v>1.1882203138019605</v>
      </c>
      <c r="BL47" s="11"/>
      <c r="BM47" s="9">
        <v>134704</v>
      </c>
      <c r="BN47" s="10">
        <f t="shared" si="26"/>
        <v>858.5149661479986</v>
      </c>
      <c r="BO47" s="19">
        <v>120140.971906642</v>
      </c>
      <c r="BP47" s="19">
        <v>115645.4</v>
      </c>
      <c r="BQ47" s="19">
        <v>142753.943339382</v>
      </c>
      <c r="BR47" s="11">
        <f t="shared" si="9"/>
        <v>0.9625808595078174</v>
      </c>
      <c r="BS47" s="11"/>
      <c r="BT47" s="9">
        <v>159511</v>
      </c>
      <c r="BU47" s="10">
        <f t="shared" si="27"/>
        <v>888.629276187843</v>
      </c>
      <c r="BV47" s="19">
        <v>141746.144473999</v>
      </c>
      <c r="BW47" s="19">
        <v>141746.144473999</v>
      </c>
      <c r="BX47" s="19">
        <v>136442.125579701</v>
      </c>
      <c r="BY47" s="11">
        <f t="shared" si="10"/>
        <v>1</v>
      </c>
      <c r="BZ47" s="11"/>
      <c r="CA47" s="9">
        <v>165955</v>
      </c>
      <c r="CB47" s="10">
        <f t="shared" si="28"/>
        <v>973.5565548243802</v>
      </c>
      <c r="CC47" s="19">
        <v>144902.760588233</v>
      </c>
      <c r="CD47" s="19">
        <v>161566.57805588</v>
      </c>
      <c r="CE47" s="19">
        <v>144902.760588233</v>
      </c>
      <c r="CF47" s="11">
        <f t="shared" si="11"/>
        <v>1.1150000000000013</v>
      </c>
      <c r="CG47" s="11"/>
      <c r="CH47" s="9">
        <v>152993</v>
      </c>
      <c r="CI47" s="10">
        <f t="shared" si="29"/>
        <v>981.0894306124331</v>
      </c>
      <c r="CJ47" s="19">
        <v>107694.934714036</v>
      </c>
      <c r="CK47" s="19">
        <v>150099.815257688</v>
      </c>
      <c r="CL47" s="19">
        <v>120079.852206151</v>
      </c>
      <c r="CM47" s="11">
        <f t="shared" si="12"/>
        <v>1.393750000000003</v>
      </c>
      <c r="CN47" s="11"/>
      <c r="CO47" s="9">
        <v>184146</v>
      </c>
      <c r="CP47" s="10">
        <f>CR47*1000/CO47</f>
        <v>1278.7739373925908</v>
      </c>
      <c r="CQ47" s="19">
        <v>160298.912007281</v>
      </c>
      <c r="CR47" s="19">
        <v>235481.105475096</v>
      </c>
      <c r="CS47" s="19">
        <v>223416.608610148</v>
      </c>
      <c r="CT47" s="11">
        <f t="shared" si="13"/>
        <v>1.4690125000000007</v>
      </c>
      <c r="CU47" s="11"/>
      <c r="CV47" s="9">
        <v>232867</v>
      </c>
      <c r="CW47" s="10">
        <f>CY47*1000/CV47</f>
        <v>1268.9092189033825</v>
      </c>
      <c r="CX47" s="19">
        <v>239460.410989058</v>
      </c>
      <c r="CY47" s="19">
        <v>295487.083078374</v>
      </c>
      <c r="CZ47" s="19">
        <v>351770.336998064</v>
      </c>
      <c r="DA47" s="11">
        <f t="shared" si="14"/>
        <v>1.2339705000000025</v>
      </c>
      <c r="DB47" s="11"/>
      <c r="DC47" s="9">
        <v>308979</v>
      </c>
      <c r="DD47" s="10">
        <f>DF47*1000/DC47</f>
        <v>1035.1633348259008</v>
      </c>
      <c r="DE47" s="19">
        <v>286724.389349324</v>
      </c>
      <c r="DF47" s="19">
        <v>319843.732031172</v>
      </c>
      <c r="DG47" s="19">
        <v>353809.43808758</v>
      </c>
      <c r="DH47" s="11">
        <f t="shared" si="15"/>
        <v>1.115509331999999</v>
      </c>
      <c r="DI47" s="11"/>
      <c r="DJ47" s="9"/>
      <c r="DK47" s="10" t="e">
        <f>DM47*1000/DJ47</f>
        <v>#DIV/0!</v>
      </c>
      <c r="DL47" s="19"/>
      <c r="DM47" s="19"/>
      <c r="DN47" s="19"/>
      <c r="DO47" s="11" t="e">
        <f t="shared" si="34"/>
        <v>#DIV/0!</v>
      </c>
    </row>
    <row r="48" spans="1:119" ht="12">
      <c r="A48" s="15" t="s">
        <v>54</v>
      </c>
      <c r="B48" s="12" t="s">
        <v>0</v>
      </c>
      <c r="C48" s="12" t="s">
        <v>0</v>
      </c>
      <c r="D48" s="19">
        <v>1903626.6320079</v>
      </c>
      <c r="E48" s="19">
        <v>1612993.02266729</v>
      </c>
      <c r="F48" s="19">
        <v>1661616.11356812</v>
      </c>
      <c r="G48" s="11">
        <f t="shared" si="0"/>
        <v>0.8473263588280142</v>
      </c>
      <c r="H48" s="11"/>
      <c r="I48" s="12" t="s">
        <v>0</v>
      </c>
      <c r="J48" s="12" t="s">
        <v>0</v>
      </c>
      <c r="K48" s="19">
        <v>1871744.37564024</v>
      </c>
      <c r="L48" s="19">
        <v>1616945.91</v>
      </c>
      <c r="M48" s="19">
        <v>1585978.34646806</v>
      </c>
      <c r="N48" s="11">
        <f t="shared" si="1"/>
        <v>0.8638711199262533</v>
      </c>
      <c r="O48" s="11"/>
      <c r="P48" s="12" t="s">
        <v>0</v>
      </c>
      <c r="Q48" s="12" t="s">
        <v>0</v>
      </c>
      <c r="R48" s="19">
        <v>1739625.40457815</v>
      </c>
      <c r="S48" s="19">
        <v>1584131.03</v>
      </c>
      <c r="T48" s="19">
        <v>1502812.14650509</v>
      </c>
      <c r="U48" s="11">
        <f t="shared" si="2"/>
        <v>0.9106161739366777</v>
      </c>
      <c r="V48" s="11"/>
      <c r="W48" s="12" t="s">
        <v>0</v>
      </c>
      <c r="X48" s="12" t="s">
        <v>0</v>
      </c>
      <c r="Y48" s="19">
        <v>1788317.71379466</v>
      </c>
      <c r="Z48" s="19">
        <v>1678596.37</v>
      </c>
      <c r="AA48" s="19">
        <v>1628471.03431887</v>
      </c>
      <c r="AB48" s="11">
        <f t="shared" si="3"/>
        <v>0.938645497414528</v>
      </c>
      <c r="AC48" s="11"/>
      <c r="AD48" s="12" t="s">
        <v>0</v>
      </c>
      <c r="AE48" s="12" t="s">
        <v>0</v>
      </c>
      <c r="AF48" s="19">
        <v>1705591.19986657</v>
      </c>
      <c r="AG48" s="19">
        <v>1523712.97</v>
      </c>
      <c r="AH48" s="19">
        <v>1600945.5001846</v>
      </c>
      <c r="AI48" s="11">
        <f t="shared" si="4"/>
        <v>0.8933635270393054</v>
      </c>
      <c r="AJ48" s="11"/>
      <c r="AK48" s="12" t="s">
        <v>0</v>
      </c>
      <c r="AL48" s="12" t="s">
        <v>0</v>
      </c>
      <c r="AM48" s="19">
        <v>1683187.93708753</v>
      </c>
      <c r="AN48" s="19">
        <v>1627212.43</v>
      </c>
      <c r="AO48" s="19">
        <v>1503698.71214653</v>
      </c>
      <c r="AP48" s="11">
        <f t="shared" si="5"/>
        <v>0.9667443510886929</v>
      </c>
      <c r="AQ48" s="11"/>
      <c r="AR48" s="12" t="s">
        <v>0</v>
      </c>
      <c r="AS48" s="12" t="s">
        <v>0</v>
      </c>
      <c r="AT48" s="19">
        <v>1707506.62289472</v>
      </c>
      <c r="AU48" s="19">
        <v>1596725.05963311</v>
      </c>
      <c r="AV48" s="19">
        <v>1650722.38213</v>
      </c>
      <c r="AW48" s="11">
        <f t="shared" si="6"/>
        <v>0.9351208588147066</v>
      </c>
      <c r="AX48" s="11"/>
      <c r="AY48" s="12" t="s">
        <v>0</v>
      </c>
      <c r="AZ48" s="12" t="s">
        <v>0</v>
      </c>
      <c r="BA48" s="19">
        <v>1673231.05983702</v>
      </c>
      <c r="BB48" s="19">
        <v>1609349.98</v>
      </c>
      <c r="BC48" s="19">
        <v>1564673.26567024</v>
      </c>
      <c r="BD48" s="11">
        <f t="shared" si="7"/>
        <v>0.9618217224325</v>
      </c>
      <c r="BE48" s="11"/>
      <c r="BF48" s="12" t="s">
        <v>0</v>
      </c>
      <c r="BG48" s="12" t="s">
        <v>0</v>
      </c>
      <c r="BH48" s="19">
        <v>1649695.50431562</v>
      </c>
      <c r="BI48" s="19">
        <v>1641441.71</v>
      </c>
      <c r="BJ48" s="19">
        <v>1586712.97145</v>
      </c>
      <c r="BK48" s="11">
        <f t="shared" si="8"/>
        <v>0.9949967771058186</v>
      </c>
      <c r="BL48" s="11"/>
      <c r="BM48" s="12" t="s">
        <v>0</v>
      </c>
      <c r="BN48" s="12" t="s">
        <v>0</v>
      </c>
      <c r="BO48" s="19">
        <v>1489011.15649383</v>
      </c>
      <c r="BP48" s="19">
        <v>1467135.92</v>
      </c>
      <c r="BQ48" s="19">
        <v>1481561.30178596</v>
      </c>
      <c r="BR48" s="11">
        <f t="shared" si="9"/>
        <v>0.9853088834167371</v>
      </c>
      <c r="BS48" s="11"/>
      <c r="BT48" s="12" t="s">
        <v>0</v>
      </c>
      <c r="BU48" s="12" t="s">
        <v>0</v>
      </c>
      <c r="BV48" s="19">
        <v>1455714.57777403</v>
      </c>
      <c r="BW48" s="19">
        <v>1455714.57777403</v>
      </c>
      <c r="BX48" s="19">
        <v>1434328.5052</v>
      </c>
      <c r="BY48" s="11">
        <f t="shared" si="10"/>
        <v>1</v>
      </c>
      <c r="BZ48" s="11"/>
      <c r="CA48" s="12" t="s">
        <v>0</v>
      </c>
      <c r="CB48" s="12" t="s">
        <v>0</v>
      </c>
      <c r="CC48" s="19">
        <v>1452235.04035413</v>
      </c>
      <c r="CD48" s="19">
        <v>1386148.41254564</v>
      </c>
      <c r="CE48" s="19">
        <v>1452235.04035413</v>
      </c>
      <c r="CF48" s="11">
        <f t="shared" si="11"/>
        <v>0.9544931598728159</v>
      </c>
      <c r="CG48" s="11"/>
      <c r="CH48" s="12" t="s">
        <v>0</v>
      </c>
      <c r="CI48" s="12" t="s">
        <v>0</v>
      </c>
      <c r="CJ48" s="19">
        <v>1380680.73938734</v>
      </c>
      <c r="CK48" s="19">
        <v>1330245.11452493</v>
      </c>
      <c r="CL48" s="19">
        <v>1317850.32171335</v>
      </c>
      <c r="CM48" s="11">
        <f t="shared" si="12"/>
        <v>0.9634704653844957</v>
      </c>
      <c r="CN48" s="11"/>
      <c r="CO48" s="12" t="s">
        <v>0</v>
      </c>
      <c r="CP48" s="12" t="s">
        <v>0</v>
      </c>
      <c r="CQ48" s="19">
        <v>1332470.16229845</v>
      </c>
      <c r="CR48" s="19">
        <v>1224180.3534019</v>
      </c>
      <c r="CS48" s="19">
        <v>1283795.64738065</v>
      </c>
      <c r="CT48" s="11">
        <f t="shared" si="13"/>
        <v>0.9187300309150975</v>
      </c>
      <c r="CU48" s="11"/>
      <c r="CV48" s="12" t="s">
        <v>0</v>
      </c>
      <c r="CW48" s="12" t="s">
        <v>0</v>
      </c>
      <c r="CX48" s="19">
        <v>1317055.17449764</v>
      </c>
      <c r="CY48" s="19">
        <v>1202444.756262</v>
      </c>
      <c r="CZ48" s="19">
        <v>1210018.14118311</v>
      </c>
      <c r="DA48" s="11">
        <f t="shared" si="14"/>
        <v>0.9129797897196255</v>
      </c>
      <c r="DB48" s="11"/>
      <c r="DC48" s="12" t="s">
        <v>0</v>
      </c>
      <c r="DD48" s="12" t="s">
        <v>0</v>
      </c>
      <c r="DE48" s="19">
        <v>1284194.1049275</v>
      </c>
      <c r="DF48" s="19">
        <v>1145735.67529088</v>
      </c>
      <c r="DG48" s="19">
        <v>1172443.26387589</v>
      </c>
      <c r="DH48" s="11">
        <f t="shared" si="15"/>
        <v>0.8921826310326844</v>
      </c>
      <c r="DI48" s="11"/>
      <c r="DJ48" s="12" t="s">
        <v>0</v>
      </c>
      <c r="DK48" s="12" t="s">
        <v>0</v>
      </c>
      <c r="DL48" s="19"/>
      <c r="DM48" s="19"/>
      <c r="DN48" s="19"/>
      <c r="DO48" s="11" t="e">
        <f t="shared" si="34"/>
        <v>#DIV/0!</v>
      </c>
    </row>
    <row r="49" spans="1:119" ht="12">
      <c r="A49" s="15" t="s">
        <v>55</v>
      </c>
      <c r="B49" s="12" t="s">
        <v>0</v>
      </c>
      <c r="C49" s="12" t="s">
        <v>0</v>
      </c>
      <c r="D49" s="19">
        <v>2075480.69623032</v>
      </c>
      <c r="E49" s="19">
        <v>1882375.39186167</v>
      </c>
      <c r="F49" s="19">
        <v>1869435.66302591</v>
      </c>
      <c r="G49" s="11">
        <f t="shared" si="0"/>
        <v>0.9069587567259065</v>
      </c>
      <c r="H49" s="11"/>
      <c r="I49" s="12" t="s">
        <v>0</v>
      </c>
      <c r="J49" s="12" t="s">
        <v>0</v>
      </c>
      <c r="K49" s="19">
        <v>2051042.04367917</v>
      </c>
      <c r="L49" s="19">
        <v>2047431</v>
      </c>
      <c r="M49" s="19">
        <v>1860210.54192783</v>
      </c>
      <c r="N49" s="11">
        <f t="shared" si="1"/>
        <v>0.9982394102108738</v>
      </c>
      <c r="O49" s="11"/>
      <c r="P49" s="12" t="s">
        <v>0</v>
      </c>
      <c r="Q49" s="12" t="s">
        <v>0</v>
      </c>
      <c r="R49" s="19">
        <v>1996510.10175741</v>
      </c>
      <c r="S49" s="19">
        <v>2035969.75</v>
      </c>
      <c r="T49" s="19">
        <v>1992995.06645837</v>
      </c>
      <c r="U49" s="11">
        <f t="shared" si="2"/>
        <v>1.019764311839873</v>
      </c>
      <c r="V49" s="11"/>
      <c r="W49" s="12" t="s">
        <v>0</v>
      </c>
      <c r="X49" s="12" t="s">
        <v>0</v>
      </c>
      <c r="Y49" s="19">
        <v>1666119.8776384</v>
      </c>
      <c r="Z49" s="19">
        <v>1810652.03</v>
      </c>
      <c r="AA49" s="19">
        <v>1699049.59046266</v>
      </c>
      <c r="AB49" s="11">
        <f t="shared" si="3"/>
        <v>1.0867477510480599</v>
      </c>
      <c r="AC49" s="11"/>
      <c r="AD49" s="12" t="s">
        <v>0</v>
      </c>
      <c r="AE49" s="12" t="s">
        <v>0</v>
      </c>
      <c r="AF49" s="19">
        <v>1795317.88071769</v>
      </c>
      <c r="AG49" s="19">
        <v>1690719.25</v>
      </c>
      <c r="AH49" s="19">
        <v>1951057.66928632</v>
      </c>
      <c r="AI49" s="11">
        <f t="shared" si="4"/>
        <v>0.9417381000651115</v>
      </c>
      <c r="AJ49" s="11"/>
      <c r="AK49" s="12" t="s">
        <v>0</v>
      </c>
      <c r="AL49" s="12" t="s">
        <v>0</v>
      </c>
      <c r="AM49" s="19">
        <v>1797268.54707919</v>
      </c>
      <c r="AN49" s="19">
        <v>1577394.98</v>
      </c>
      <c r="AO49" s="19">
        <v>1692556.26683314</v>
      </c>
      <c r="AP49" s="11">
        <f t="shared" si="5"/>
        <v>0.8776623741418527</v>
      </c>
      <c r="AQ49" s="11"/>
      <c r="AR49" s="12" t="s">
        <v>0</v>
      </c>
      <c r="AS49" s="12" t="s">
        <v>0</v>
      </c>
      <c r="AT49" s="19">
        <v>1784816.66019577</v>
      </c>
      <c r="AU49" s="19">
        <v>1573530.96</v>
      </c>
      <c r="AV49" s="19">
        <v>1566466.42739536</v>
      </c>
      <c r="AW49" s="11">
        <f t="shared" si="6"/>
        <v>0.8816205020337524</v>
      </c>
      <c r="AX49" s="11"/>
      <c r="AY49" s="12" t="s">
        <v>0</v>
      </c>
      <c r="AZ49" s="12" t="s">
        <v>0</v>
      </c>
      <c r="BA49" s="19">
        <v>1718717.23122256</v>
      </c>
      <c r="BB49" s="19">
        <v>1662549.76</v>
      </c>
      <c r="BC49" s="19">
        <v>1515256.34824449</v>
      </c>
      <c r="BD49" s="11">
        <f t="shared" si="7"/>
        <v>0.967320120958695</v>
      </c>
      <c r="BE49" s="11"/>
      <c r="BF49" s="12" t="s">
        <v>0</v>
      </c>
      <c r="BG49" s="12" t="s">
        <v>0</v>
      </c>
      <c r="BH49" s="19">
        <v>1723965.93735339</v>
      </c>
      <c r="BI49" s="19">
        <v>1808597.69</v>
      </c>
      <c r="BJ49" s="19">
        <v>1667626.93904935</v>
      </c>
      <c r="BK49" s="11">
        <f t="shared" si="8"/>
        <v>1.049091313704571</v>
      </c>
      <c r="BL49" s="11"/>
      <c r="BM49" s="12" t="s">
        <v>0</v>
      </c>
      <c r="BN49" s="12" t="s">
        <v>0</v>
      </c>
      <c r="BO49" s="19">
        <v>1694927.19456585</v>
      </c>
      <c r="BP49" s="19">
        <v>1656149.07</v>
      </c>
      <c r="BQ49" s="19">
        <v>1778133.39718069</v>
      </c>
      <c r="BR49" s="11">
        <f t="shared" si="9"/>
        <v>0.9771210676835103</v>
      </c>
      <c r="BS49" s="11"/>
      <c r="BT49" s="12" t="s">
        <v>0</v>
      </c>
      <c r="BU49" s="12" t="s">
        <v>0</v>
      </c>
      <c r="BV49" s="19">
        <v>1737300.37443</v>
      </c>
      <c r="BW49" s="19">
        <v>1737300.37443</v>
      </c>
      <c r="BX49" s="19">
        <v>1697552.79675</v>
      </c>
      <c r="BY49" s="11">
        <f t="shared" si="10"/>
        <v>1</v>
      </c>
      <c r="BZ49" s="11"/>
      <c r="CA49" s="12" t="s">
        <v>0</v>
      </c>
      <c r="CB49" s="12" t="s">
        <v>0</v>
      </c>
      <c r="CC49" s="19">
        <v>1671282.96020166</v>
      </c>
      <c r="CD49" s="19">
        <v>1761757.93</v>
      </c>
      <c r="CE49" s="19">
        <v>1671282.96020166</v>
      </c>
      <c r="CF49" s="11">
        <f t="shared" si="11"/>
        <v>1.0541350399380744</v>
      </c>
      <c r="CG49" s="11"/>
      <c r="CH49" s="12" t="s">
        <v>0</v>
      </c>
      <c r="CI49" s="12" t="s">
        <v>0</v>
      </c>
      <c r="CJ49" s="19">
        <v>1576128.28891244</v>
      </c>
      <c r="CK49" s="19">
        <v>1643301.5</v>
      </c>
      <c r="CL49" s="19">
        <v>1661452.05678024</v>
      </c>
      <c r="CM49" s="11">
        <f t="shared" si="12"/>
        <v>1.0426191266028928</v>
      </c>
      <c r="CN49" s="11"/>
      <c r="CO49" s="12" t="s">
        <v>0</v>
      </c>
      <c r="CP49" s="12" t="s">
        <v>0</v>
      </c>
      <c r="CQ49" s="19">
        <v>1517636.89970951</v>
      </c>
      <c r="CR49" s="19">
        <v>1709486.59</v>
      </c>
      <c r="CS49" s="19">
        <v>1582317.25887545</v>
      </c>
      <c r="CT49" s="11">
        <f t="shared" si="13"/>
        <v>1.126413432835754</v>
      </c>
      <c r="CU49" s="11"/>
      <c r="CV49" s="12" t="s">
        <v>0</v>
      </c>
      <c r="CW49" s="12" t="s">
        <v>0</v>
      </c>
      <c r="CX49" s="19">
        <v>1527913.30027674</v>
      </c>
      <c r="CY49" s="19">
        <v>1593301.44</v>
      </c>
      <c r="CZ49" s="19">
        <v>1721062.06564012</v>
      </c>
      <c r="DA49" s="11">
        <f t="shared" si="14"/>
        <v>1.0427957134160797</v>
      </c>
      <c r="DB49" s="11"/>
      <c r="DC49" s="12" t="s">
        <v>0</v>
      </c>
      <c r="DD49" s="12" t="s">
        <v>0</v>
      </c>
      <c r="DE49" s="19">
        <v>1462930.87948538</v>
      </c>
      <c r="DF49" s="19">
        <v>1311345.29</v>
      </c>
      <c r="DG49" s="19">
        <v>1525538.05015138</v>
      </c>
      <c r="DH49" s="11">
        <f t="shared" si="15"/>
        <v>0.896382261382914</v>
      </c>
      <c r="DI49" s="11"/>
      <c r="DJ49" s="12" t="s">
        <v>0</v>
      </c>
      <c r="DK49" s="12" t="s">
        <v>0</v>
      </c>
      <c r="DL49" s="19"/>
      <c r="DM49" s="19"/>
      <c r="DN49" s="19"/>
      <c r="DO49" s="11" t="e">
        <f t="shared" si="34"/>
        <v>#DIV/0!</v>
      </c>
    </row>
    <row r="50" spans="1:119" ht="12">
      <c r="A50" s="15" t="s">
        <v>56</v>
      </c>
      <c r="B50" s="12" t="s">
        <v>0</v>
      </c>
      <c r="C50" s="12" t="s">
        <v>0</v>
      </c>
      <c r="D50" s="19">
        <v>10820779.7217359</v>
      </c>
      <c r="E50" s="19">
        <v>11034595.5070016</v>
      </c>
      <c r="F50" s="19">
        <v>11009838.8552194</v>
      </c>
      <c r="G50" s="11">
        <f t="shared" si="0"/>
        <v>1.0197597392021762</v>
      </c>
      <c r="H50" s="11"/>
      <c r="I50" s="12" t="s">
        <v>0</v>
      </c>
      <c r="J50" s="12" t="s">
        <v>0</v>
      </c>
      <c r="K50" s="19">
        <v>11253305.5425692</v>
      </c>
      <c r="L50" s="19">
        <v>11788416.945</v>
      </c>
      <c r="M50" s="19">
        <v>11475667.9252529</v>
      </c>
      <c r="N50" s="11">
        <f t="shared" si="1"/>
        <v>1.0475514861305926</v>
      </c>
      <c r="O50" s="11"/>
      <c r="P50" s="12" t="s">
        <v>0</v>
      </c>
      <c r="Q50" s="12" t="s">
        <v>0</v>
      </c>
      <c r="R50" s="19">
        <v>10446322.1014917</v>
      </c>
      <c r="S50" s="19">
        <v>11632281.69</v>
      </c>
      <c r="T50" s="19">
        <v>10943060.2420164</v>
      </c>
      <c r="U50" s="11">
        <f t="shared" si="2"/>
        <v>1.113528912567127</v>
      </c>
      <c r="V50" s="11"/>
      <c r="W50" s="12" t="s">
        <v>0</v>
      </c>
      <c r="X50" s="12" t="s">
        <v>0</v>
      </c>
      <c r="Y50" s="19">
        <v>10057752.7435637</v>
      </c>
      <c r="Z50" s="19">
        <v>11721360.937</v>
      </c>
      <c r="AA50" s="19">
        <v>11199598.4754095</v>
      </c>
      <c r="AB50" s="11">
        <f t="shared" si="3"/>
        <v>1.1654055568726225</v>
      </c>
      <c r="AC50" s="11"/>
      <c r="AD50" s="12" t="s">
        <v>0</v>
      </c>
      <c r="AE50" s="12" t="s">
        <v>0</v>
      </c>
      <c r="AF50" s="19">
        <v>12267820.4822545</v>
      </c>
      <c r="AG50" s="19">
        <v>13436857.554</v>
      </c>
      <c r="AH50" s="19">
        <v>14296986.1607352</v>
      </c>
      <c r="AI50" s="11">
        <f t="shared" si="4"/>
        <v>1.0952929718393354</v>
      </c>
      <c r="AJ50" s="11"/>
      <c r="AK50" s="12" t="s">
        <v>0</v>
      </c>
      <c r="AL50" s="12" t="s">
        <v>0</v>
      </c>
      <c r="AM50" s="19">
        <v>11648849.8400005</v>
      </c>
      <c r="AN50" s="19">
        <v>11902381.2141634</v>
      </c>
      <c r="AO50" s="19">
        <v>12758903.3597644</v>
      </c>
      <c r="AP50" s="11">
        <f t="shared" si="5"/>
        <v>1.0217644984393488</v>
      </c>
      <c r="AQ50" s="11"/>
      <c r="AR50" s="12" t="s">
        <v>0</v>
      </c>
      <c r="AS50" s="12" t="s">
        <v>0</v>
      </c>
      <c r="AT50" s="19">
        <v>11622000.5521013</v>
      </c>
      <c r="AU50" s="19">
        <v>11461488.799</v>
      </c>
      <c r="AV50" s="19">
        <v>11874947.5649796</v>
      </c>
      <c r="AW50" s="11">
        <f t="shared" si="6"/>
        <v>0.9861889738877807</v>
      </c>
      <c r="AX50" s="11"/>
      <c r="AY50" s="12" t="s">
        <v>0</v>
      </c>
      <c r="AZ50" s="12" t="s">
        <v>0</v>
      </c>
      <c r="BA50" s="19">
        <v>11067193.5934432</v>
      </c>
      <c r="BB50" s="19">
        <v>11273966.9908623</v>
      </c>
      <c r="BC50" s="19">
        <v>10914344.2937352</v>
      </c>
      <c r="BD50" s="11">
        <f t="shared" si="7"/>
        <v>1.0186834535488387</v>
      </c>
      <c r="BE50" s="11"/>
      <c r="BF50" s="12" t="s">
        <v>0</v>
      </c>
      <c r="BG50" s="12" t="s">
        <v>0</v>
      </c>
      <c r="BH50" s="19">
        <v>11346193.880831</v>
      </c>
      <c r="BI50" s="19">
        <v>12098501.3009632</v>
      </c>
      <c r="BJ50" s="19">
        <v>11558179.9671596</v>
      </c>
      <c r="BK50" s="11">
        <f t="shared" si="8"/>
        <v>1.0663048268021578</v>
      </c>
      <c r="BL50" s="11"/>
      <c r="BM50" s="12" t="s">
        <v>0</v>
      </c>
      <c r="BN50" s="12" t="s">
        <v>0</v>
      </c>
      <c r="BO50" s="19">
        <v>11213077.9713402</v>
      </c>
      <c r="BP50" s="19">
        <v>10794347.729</v>
      </c>
      <c r="BQ50" s="19">
        <v>11956559.164149</v>
      </c>
      <c r="BR50" s="11">
        <f t="shared" si="9"/>
        <v>0.9626569757732495</v>
      </c>
      <c r="BS50" s="11"/>
      <c r="BT50" s="12" t="s">
        <v>0</v>
      </c>
      <c r="BU50" s="12" t="s">
        <v>0</v>
      </c>
      <c r="BV50" s="19">
        <v>11028996.469363</v>
      </c>
      <c r="BW50" s="19">
        <v>11028996.469363</v>
      </c>
      <c r="BX50" s="19">
        <v>10617140.3870109</v>
      </c>
      <c r="BY50" s="11">
        <f t="shared" si="10"/>
        <v>1</v>
      </c>
      <c r="BZ50" s="11"/>
      <c r="CA50" s="12" t="s">
        <v>0</v>
      </c>
      <c r="CB50" s="12" t="s">
        <v>0</v>
      </c>
      <c r="CC50" s="19">
        <v>10947192.0392624</v>
      </c>
      <c r="CD50" s="19">
        <v>11042964.4855409</v>
      </c>
      <c r="CE50" s="19">
        <v>10947192.0392624</v>
      </c>
      <c r="CF50" s="11">
        <f t="shared" si="11"/>
        <v>1.0087485855674232</v>
      </c>
      <c r="CG50" s="11"/>
      <c r="CH50" s="12" t="s">
        <v>0</v>
      </c>
      <c r="CI50" s="12" t="s">
        <v>0</v>
      </c>
      <c r="CJ50" s="19">
        <v>10081580.5935092</v>
      </c>
      <c r="CK50" s="19">
        <v>11541461.8471908</v>
      </c>
      <c r="CL50" s="19">
        <v>10169780.1639864</v>
      </c>
      <c r="CM50" s="11">
        <f t="shared" si="12"/>
        <v>1.1448067830377224</v>
      </c>
      <c r="CN50" s="11"/>
      <c r="CO50" s="12" t="s">
        <v>0</v>
      </c>
      <c r="CP50" s="12" t="s">
        <v>0</v>
      </c>
      <c r="CQ50" s="19">
        <v>10580102.5529045</v>
      </c>
      <c r="CR50" s="19">
        <v>13112261.2248937</v>
      </c>
      <c r="CS50" s="19">
        <v>12112173.1677997</v>
      </c>
      <c r="CT50" s="11">
        <f t="shared" si="13"/>
        <v>1.2393321481835788</v>
      </c>
      <c r="CU50" s="11"/>
      <c r="CV50" s="12" t="s">
        <v>0</v>
      </c>
      <c r="CW50" s="12" t="s">
        <v>0</v>
      </c>
      <c r="CX50" s="19">
        <v>9571269.12422045</v>
      </c>
      <c r="CY50" s="19">
        <v>11233824.5196294</v>
      </c>
      <c r="CZ50" s="19">
        <v>11861981.5245633</v>
      </c>
      <c r="DA50" s="11">
        <f t="shared" si="14"/>
        <v>1.173702711085805</v>
      </c>
      <c r="DB50" s="11"/>
      <c r="DC50" s="12" t="s">
        <v>0</v>
      </c>
      <c r="DD50" s="12" t="s">
        <v>0</v>
      </c>
      <c r="DE50" s="19">
        <v>10752617.7009747</v>
      </c>
      <c r="DF50" s="19">
        <v>13021326.8105308</v>
      </c>
      <c r="DG50" s="19">
        <v>12620376.5469031</v>
      </c>
      <c r="DH50" s="11">
        <f t="shared" si="15"/>
        <v>1.2109913299856694</v>
      </c>
      <c r="DI50" s="11"/>
      <c r="DJ50" s="12" t="s">
        <v>0</v>
      </c>
      <c r="DK50" s="12" t="s">
        <v>0</v>
      </c>
      <c r="DL50" s="19"/>
      <c r="DM50" s="19"/>
      <c r="DN50" s="19"/>
      <c r="DO50" s="11" t="e">
        <f t="shared" si="34"/>
        <v>#DIV/0!</v>
      </c>
    </row>
    <row r="51" spans="1:119" ht="12">
      <c r="A51" s="15" t="s">
        <v>57</v>
      </c>
      <c r="B51" s="12" t="s">
        <v>0</v>
      </c>
      <c r="C51" s="12" t="s">
        <v>0</v>
      </c>
      <c r="D51" s="19">
        <v>4231441.00984322</v>
      </c>
      <c r="E51" s="19">
        <v>4450195.94374751</v>
      </c>
      <c r="F51" s="19">
        <v>4519259.93822215</v>
      </c>
      <c r="G51" s="11">
        <f t="shared" si="0"/>
        <v>1.0516975029063196</v>
      </c>
      <c r="H51" s="11"/>
      <c r="I51" s="12" t="s">
        <v>0</v>
      </c>
      <c r="J51" s="12" t="s">
        <v>0</v>
      </c>
      <c r="K51" s="19">
        <v>4166335.28467425</v>
      </c>
      <c r="L51" s="19">
        <v>4691435.438</v>
      </c>
      <c r="M51" s="19">
        <v>4381724.4151624</v>
      </c>
      <c r="N51" s="11">
        <f t="shared" si="1"/>
        <v>1.1260340604985193</v>
      </c>
      <c r="O51" s="11"/>
      <c r="P51" s="12" t="s">
        <v>0</v>
      </c>
      <c r="Q51" s="12" t="s">
        <v>0</v>
      </c>
      <c r="R51" s="19">
        <v>3546226.9146107</v>
      </c>
      <c r="S51" s="19">
        <v>4295687.236</v>
      </c>
      <c r="T51" s="19">
        <v>3993172.29210821</v>
      </c>
      <c r="U51" s="11">
        <f t="shared" si="2"/>
        <v>1.2113402045146833</v>
      </c>
      <c r="V51" s="11"/>
      <c r="W51" s="12" t="s">
        <v>0</v>
      </c>
      <c r="X51" s="12" t="s">
        <v>0</v>
      </c>
      <c r="Y51" s="19">
        <v>3510378.44149276</v>
      </c>
      <c r="Z51" s="19">
        <v>4460089.983</v>
      </c>
      <c r="AA51" s="19">
        <v>4252262.53924178</v>
      </c>
      <c r="AB51" s="11">
        <f t="shared" si="3"/>
        <v>1.270543919220112</v>
      </c>
      <c r="AC51" s="11"/>
      <c r="AD51" s="12" t="s">
        <v>0</v>
      </c>
      <c r="AE51" s="12" t="s">
        <v>0</v>
      </c>
      <c r="AF51" s="19">
        <v>4346646.39625441</v>
      </c>
      <c r="AG51" s="19">
        <v>5071578.6041</v>
      </c>
      <c r="AH51" s="19">
        <v>5522605.14776105</v>
      </c>
      <c r="AI51" s="11">
        <f t="shared" si="4"/>
        <v>1.1667796599397362</v>
      </c>
      <c r="AJ51" s="11"/>
      <c r="AK51" s="12" t="s">
        <v>0</v>
      </c>
      <c r="AL51" s="12" t="s">
        <v>0</v>
      </c>
      <c r="AM51" s="19">
        <v>4157071.75852728</v>
      </c>
      <c r="AN51" s="19">
        <v>4006354.171</v>
      </c>
      <c r="AO51" s="19">
        <v>4850386.77275954</v>
      </c>
      <c r="AP51" s="11">
        <f t="shared" si="5"/>
        <v>0.9637442901441099</v>
      </c>
      <c r="AQ51" s="11"/>
      <c r="AR51" s="12" t="s">
        <v>0</v>
      </c>
      <c r="AS51" s="12" t="s">
        <v>0</v>
      </c>
      <c r="AT51" s="19">
        <v>4116241.32325919</v>
      </c>
      <c r="AU51" s="19">
        <v>3962482.683</v>
      </c>
      <c r="AV51" s="19">
        <v>3967004.07214628</v>
      </c>
      <c r="AW51" s="11">
        <f t="shared" si="6"/>
        <v>0.9626458634992163</v>
      </c>
      <c r="AX51" s="11"/>
      <c r="AY51" s="12" t="s">
        <v>0</v>
      </c>
      <c r="AZ51" s="12" t="s">
        <v>0</v>
      </c>
      <c r="BA51" s="19">
        <v>3611434.7665784</v>
      </c>
      <c r="BB51" s="19">
        <v>3808771.79986229</v>
      </c>
      <c r="BC51" s="19">
        <v>3476532.73934396</v>
      </c>
      <c r="BD51" s="11">
        <f t="shared" si="7"/>
        <v>1.0546422809876346</v>
      </c>
      <c r="BE51" s="11"/>
      <c r="BF51" s="12" t="s">
        <v>0</v>
      </c>
      <c r="BG51" s="12" t="s">
        <v>0</v>
      </c>
      <c r="BH51" s="19">
        <v>3829415.46091351</v>
      </c>
      <c r="BI51" s="19">
        <v>4206481.23096323</v>
      </c>
      <c r="BJ51" s="19">
        <v>4038663.45654714</v>
      </c>
      <c r="BK51" s="11">
        <f t="shared" si="8"/>
        <v>1.0984656206406422</v>
      </c>
      <c r="BL51" s="11"/>
      <c r="BM51" s="12" t="s">
        <v>0</v>
      </c>
      <c r="BN51" s="12" t="s">
        <v>0</v>
      </c>
      <c r="BO51" s="19">
        <v>3815153.65832768</v>
      </c>
      <c r="BP51" s="19">
        <v>3730669.308</v>
      </c>
      <c r="BQ51" s="19">
        <v>4190815.13113434</v>
      </c>
      <c r="BR51" s="11">
        <f t="shared" si="9"/>
        <v>0.9778555838391284</v>
      </c>
      <c r="BS51" s="11"/>
      <c r="BT51" s="12" t="s">
        <v>0</v>
      </c>
      <c r="BU51" s="12" t="s">
        <v>0</v>
      </c>
      <c r="BV51" s="19">
        <v>3872053.23935653</v>
      </c>
      <c r="BW51" s="19">
        <v>3872053.23935653</v>
      </c>
      <c r="BX51" s="19">
        <v>3786308.88102716</v>
      </c>
      <c r="BY51" s="11">
        <f t="shared" si="10"/>
        <v>1</v>
      </c>
      <c r="BZ51" s="11"/>
      <c r="CA51" s="12" t="s">
        <v>0</v>
      </c>
      <c r="CB51" s="12" t="s">
        <v>0</v>
      </c>
      <c r="CC51" s="19">
        <v>3557314.20724824</v>
      </c>
      <c r="CD51" s="19">
        <v>3949459.2222896</v>
      </c>
      <c r="CE51" s="19">
        <v>3557314.20724824</v>
      </c>
      <c r="CF51" s="11">
        <f t="shared" si="11"/>
        <v>1.1102362603343672</v>
      </c>
      <c r="CG51" s="11"/>
      <c r="CH51" s="12" t="s">
        <v>0</v>
      </c>
      <c r="CI51" s="12" t="s">
        <v>0</v>
      </c>
      <c r="CJ51" s="19">
        <v>3359297.71416577</v>
      </c>
      <c r="CK51" s="19">
        <v>4611360.14825395</v>
      </c>
      <c r="CL51" s="19">
        <v>3729614.13152519</v>
      </c>
      <c r="CM51" s="11">
        <f t="shared" si="12"/>
        <v>1.3727155318233266</v>
      </c>
      <c r="CN51" s="11"/>
      <c r="CO51" s="12" t="s">
        <v>0</v>
      </c>
      <c r="CP51" s="12" t="s">
        <v>0</v>
      </c>
      <c r="CQ51" s="19">
        <v>3869532.13985193</v>
      </c>
      <c r="CR51" s="19">
        <v>5611568.07722801</v>
      </c>
      <c r="CS51" s="19">
        <v>5311766.86926429</v>
      </c>
      <c r="CT51" s="11">
        <f t="shared" si="13"/>
        <v>1.4501929107746705</v>
      </c>
      <c r="CU51" s="11"/>
      <c r="CV51" s="12" t="s">
        <v>0</v>
      </c>
      <c r="CW51" s="12" t="s">
        <v>0</v>
      </c>
      <c r="CX51" s="19">
        <v>3474617.10481193</v>
      </c>
      <c r="CY51" s="19">
        <v>4870092.12220456</v>
      </c>
      <c r="CZ51" s="19">
        <v>5038865.09305467</v>
      </c>
      <c r="DA51" s="11">
        <f t="shared" si="14"/>
        <v>1.401619797318117</v>
      </c>
      <c r="DB51" s="11"/>
      <c r="DC51" s="12" t="s">
        <v>0</v>
      </c>
      <c r="DD51" s="12" t="s">
        <v>0</v>
      </c>
      <c r="DE51" s="19">
        <v>3793786.42917916</v>
      </c>
      <c r="DF51" s="19">
        <v>5258595.09852117</v>
      </c>
      <c r="DG51" s="19">
        <v>5317446.16593431</v>
      </c>
      <c r="DH51" s="11">
        <f t="shared" si="15"/>
        <v>1.3861073090661413</v>
      </c>
      <c r="DI51" s="11"/>
      <c r="DJ51" s="12" t="s">
        <v>0</v>
      </c>
      <c r="DK51" s="12" t="s">
        <v>0</v>
      </c>
      <c r="DL51" s="19"/>
      <c r="DM51" s="19"/>
      <c r="DN51" s="19"/>
      <c r="DO51" s="11" t="e">
        <f t="shared" si="34"/>
        <v>#DIV/0!</v>
      </c>
    </row>
    <row r="52" spans="1:119" ht="12">
      <c r="A52" s="1" t="s">
        <v>58</v>
      </c>
      <c r="B52" s="9">
        <v>70356</v>
      </c>
      <c r="C52" s="10">
        <f>E52*1000/B52</f>
        <v>6713.631381981026</v>
      </c>
      <c r="D52" s="19">
        <v>522985.899483796</v>
      </c>
      <c r="E52" s="19">
        <v>472344.249510657</v>
      </c>
      <c r="F52" s="19">
        <v>422390.760920732</v>
      </c>
      <c r="G52" s="11">
        <f t="shared" si="0"/>
        <v>0.9031682306862883</v>
      </c>
      <c r="H52" s="11"/>
      <c r="I52" s="9">
        <v>72791</v>
      </c>
      <c r="J52" s="10">
        <f>L52*1000/I52</f>
        <v>7236.321798024481</v>
      </c>
      <c r="K52" s="19">
        <v>557254.281179955</v>
      </c>
      <c r="L52" s="19">
        <v>526739.1</v>
      </c>
      <c r="M52" s="19">
        <v>503294.36317566</v>
      </c>
      <c r="N52" s="11">
        <f t="shared" si="1"/>
        <v>0.9452401135163272</v>
      </c>
      <c r="O52" s="11"/>
      <c r="P52" s="9">
        <v>72449</v>
      </c>
      <c r="Q52" s="10">
        <f>S52*1000/P52</f>
        <v>7224.922911289321</v>
      </c>
      <c r="R52" s="19">
        <v>474121.861000528</v>
      </c>
      <c r="S52" s="19">
        <v>523438.44</v>
      </c>
      <c r="T52" s="19">
        <v>448159.001712711</v>
      </c>
      <c r="U52" s="11">
        <f t="shared" si="2"/>
        <v>1.1040166738892834</v>
      </c>
      <c r="V52" s="11"/>
      <c r="W52" s="9">
        <v>71178</v>
      </c>
      <c r="X52" s="10">
        <f>Z52*1000/W52</f>
        <v>7902.088847677654</v>
      </c>
      <c r="Y52" s="19">
        <v>489431.327135463</v>
      </c>
      <c r="Z52" s="19">
        <v>562454.88</v>
      </c>
      <c r="AA52" s="19">
        <v>540340.345881312</v>
      </c>
      <c r="AB52" s="11">
        <f t="shared" si="3"/>
        <v>1.1492008149374668</v>
      </c>
      <c r="AC52" s="11"/>
      <c r="AD52" s="9">
        <v>70414</v>
      </c>
      <c r="AE52" s="10">
        <f>AG52*1000/AD52</f>
        <v>9335.520777118187</v>
      </c>
      <c r="AF52" s="19">
        <v>583725.855697297</v>
      </c>
      <c r="AG52" s="19">
        <v>657351.36</v>
      </c>
      <c r="AH52" s="19">
        <v>670818.229067404</v>
      </c>
      <c r="AI52" s="11">
        <f t="shared" si="4"/>
        <v>1.1261302777392868</v>
      </c>
      <c r="AJ52" s="11"/>
      <c r="AK52" s="9">
        <v>71480</v>
      </c>
      <c r="AL52" s="10">
        <f>AN52*1000/AK52</f>
        <v>8156.163961947398</v>
      </c>
      <c r="AM52" s="19">
        <v>685590.804010778</v>
      </c>
      <c r="AN52" s="19">
        <v>583002.6</v>
      </c>
      <c r="AO52" s="19">
        <v>772064.562536159</v>
      </c>
      <c r="AP52" s="11">
        <f t="shared" si="5"/>
        <v>0.8503652566361359</v>
      </c>
      <c r="AQ52" s="11"/>
      <c r="AR52" s="9">
        <v>69938</v>
      </c>
      <c r="AS52" s="10">
        <f>AU52*1000/AR52</f>
        <v>8491.886242100145</v>
      </c>
      <c r="AT52" s="19">
        <v>621366.868388493</v>
      </c>
      <c r="AU52" s="19">
        <v>593905.54</v>
      </c>
      <c r="AV52" s="19">
        <v>528388.796502374</v>
      </c>
      <c r="AW52" s="11">
        <f t="shared" si="6"/>
        <v>0.9558049683921618</v>
      </c>
      <c r="AX52" s="11"/>
      <c r="AY52" s="9">
        <v>68250</v>
      </c>
      <c r="AZ52" s="10">
        <f>BB52*1000/AY52</f>
        <v>8700.923809523809</v>
      </c>
      <c r="BA52" s="19">
        <v>561226.915631299</v>
      </c>
      <c r="BB52" s="19">
        <v>593838.05</v>
      </c>
      <c r="BC52" s="19">
        <v>536423.474355804</v>
      </c>
      <c r="BD52" s="11">
        <f t="shared" si="7"/>
        <v>1.0581068609869115</v>
      </c>
      <c r="BE52" s="11"/>
      <c r="BF52" s="9">
        <v>70871</v>
      </c>
      <c r="BG52" s="10">
        <f>BI52*1000/BF52</f>
        <v>8238.05110694078</v>
      </c>
      <c r="BH52" s="19">
        <v>567069.417931703</v>
      </c>
      <c r="BI52" s="19">
        <v>583838.92</v>
      </c>
      <c r="BJ52" s="19">
        <v>600020.041769389</v>
      </c>
      <c r="BK52" s="11">
        <f t="shared" si="8"/>
        <v>1.0295722208569476</v>
      </c>
      <c r="BL52" s="11"/>
      <c r="BM52" s="9">
        <v>67727</v>
      </c>
      <c r="BN52" s="10">
        <f>BP52*1000/BM52</f>
        <v>6718.219469340145</v>
      </c>
      <c r="BO52" s="19">
        <v>555965.296866448</v>
      </c>
      <c r="BP52" s="19">
        <v>455004.85</v>
      </c>
      <c r="BQ52" s="19">
        <v>572406.425414182</v>
      </c>
      <c r="BR52" s="11">
        <f t="shared" si="9"/>
        <v>0.8184051280979496</v>
      </c>
      <c r="BS52" s="11"/>
      <c r="BT52" s="9">
        <v>65583</v>
      </c>
      <c r="BU52" s="10">
        <f>BW52*1000/BT52</f>
        <v>8641.609582944438</v>
      </c>
      <c r="BV52" s="19">
        <v>566742.681278245</v>
      </c>
      <c r="BW52" s="19">
        <v>566742.681278245</v>
      </c>
      <c r="BX52" s="19">
        <v>463825.116670098</v>
      </c>
      <c r="BY52" s="11">
        <f t="shared" si="10"/>
        <v>1</v>
      </c>
      <c r="BZ52" s="11"/>
      <c r="CA52" s="9">
        <v>55609</v>
      </c>
      <c r="CB52" s="10">
        <f>CD52*1000/CA52</f>
        <v>10292.050130996637</v>
      </c>
      <c r="CC52" s="19">
        <v>504700.719342673</v>
      </c>
      <c r="CD52" s="19">
        <v>572330.615734592</v>
      </c>
      <c r="CE52" s="19">
        <v>504700.719342673</v>
      </c>
      <c r="CF52" s="11">
        <f t="shared" si="11"/>
        <v>1.1340000000000015</v>
      </c>
      <c r="CG52" s="11"/>
      <c r="CH52" s="9">
        <v>50656</v>
      </c>
      <c r="CI52" s="10">
        <f>CK52*1000/CH52</f>
        <v>10544.905537916931</v>
      </c>
      <c r="CJ52" s="19">
        <v>440227.080493102</v>
      </c>
      <c r="CK52" s="19">
        <v>534162.73492872</v>
      </c>
      <c r="CL52" s="19">
        <v>499217.509279178</v>
      </c>
      <c r="CM52" s="11">
        <f t="shared" si="12"/>
        <v>1.21338</v>
      </c>
      <c r="CN52" s="11"/>
      <c r="CO52" s="9">
        <v>45934</v>
      </c>
      <c r="CP52" s="10">
        <f>CR52*1000/CO52</f>
        <v>12547.845094689597</v>
      </c>
      <c r="CQ52" s="19">
        <v>458950.907191156</v>
      </c>
      <c r="CR52" s="19">
        <v>576372.716579472</v>
      </c>
      <c r="CS52" s="19">
        <v>556881.851767605</v>
      </c>
      <c r="CT52" s="11">
        <f t="shared" si="13"/>
        <v>1.255848300000002</v>
      </c>
      <c r="CU52" s="11"/>
      <c r="CV52" s="9">
        <v>44508</v>
      </c>
      <c r="CW52" s="10">
        <f>CY52*1000/CV52</f>
        <v>11741.013512278849</v>
      </c>
      <c r="CX52" s="19">
        <v>415692.709399762</v>
      </c>
      <c r="CY52" s="19">
        <v>522569.029404507</v>
      </c>
      <c r="CZ52" s="19">
        <v>522046.982422085</v>
      </c>
      <c r="DA52" s="11">
        <f t="shared" si="14"/>
        <v>1.2571041482999996</v>
      </c>
      <c r="DB52" s="11"/>
      <c r="DC52" s="9">
        <v>44460</v>
      </c>
      <c r="DD52" s="10">
        <f>DF52*1000/DC52</f>
        <v>11934.110291897392</v>
      </c>
      <c r="DE52" s="19">
        <v>416246.208862742</v>
      </c>
      <c r="DF52" s="19">
        <v>530590.543577758</v>
      </c>
      <c r="DG52" s="19">
        <v>523264.835875501</v>
      </c>
      <c r="DH52" s="11">
        <f t="shared" si="15"/>
        <v>1.2747036063761996</v>
      </c>
      <c r="DI52" s="11"/>
      <c r="DJ52" s="9"/>
      <c r="DK52" s="10" t="e">
        <f>DM52*1000/DJ52</f>
        <v>#DIV/0!</v>
      </c>
      <c r="DL52" s="19"/>
      <c r="DM52" s="19"/>
      <c r="DN52" s="19"/>
      <c r="DO52" s="11" t="e">
        <f t="shared" si="34"/>
        <v>#DIV/0!</v>
      </c>
    </row>
    <row r="53" spans="1:119" ht="12">
      <c r="A53" s="1" t="s">
        <v>59</v>
      </c>
      <c r="B53" s="12" t="s">
        <v>0</v>
      </c>
      <c r="C53" s="12" t="s">
        <v>0</v>
      </c>
      <c r="D53" s="19">
        <v>989226.446979762</v>
      </c>
      <c r="E53" s="19">
        <v>1344890.07214903</v>
      </c>
      <c r="F53" s="19">
        <v>1392297.50226104</v>
      </c>
      <c r="G53" s="11">
        <f t="shared" si="0"/>
        <v>1.3595371173659534</v>
      </c>
      <c r="H53" s="11"/>
      <c r="I53" s="12" t="s">
        <v>0</v>
      </c>
      <c r="J53" s="12" t="s">
        <v>0</v>
      </c>
      <c r="K53" s="19">
        <v>957061.537850799</v>
      </c>
      <c r="L53" s="19">
        <v>1375533.068</v>
      </c>
      <c r="M53" s="19">
        <v>1301160.6843115</v>
      </c>
      <c r="N53" s="11">
        <f t="shared" si="1"/>
        <v>1.4372462099865917</v>
      </c>
      <c r="O53" s="11"/>
      <c r="P53" s="12" t="s">
        <v>0</v>
      </c>
      <c r="Q53" s="12" t="s">
        <v>0</v>
      </c>
      <c r="R53" s="19">
        <v>835634.109841407</v>
      </c>
      <c r="S53" s="19">
        <v>1236770.262</v>
      </c>
      <c r="T53" s="19">
        <v>1201011.95730508</v>
      </c>
      <c r="U53" s="11">
        <f t="shared" si="2"/>
        <v>1.480038030322534</v>
      </c>
      <c r="V53" s="11"/>
      <c r="W53" s="12" t="s">
        <v>0</v>
      </c>
      <c r="X53" s="12" t="s">
        <v>0</v>
      </c>
      <c r="Y53" s="19">
        <v>845832.716695253</v>
      </c>
      <c r="Z53" s="19">
        <v>1292248.75</v>
      </c>
      <c r="AA53" s="19">
        <v>1251864.588</v>
      </c>
      <c r="AB53" s="11">
        <f t="shared" si="3"/>
        <v>1.5277828871989438</v>
      </c>
      <c r="AC53" s="11"/>
      <c r="AD53" s="12" t="s">
        <v>0</v>
      </c>
      <c r="AE53" s="12" t="s">
        <v>0</v>
      </c>
      <c r="AF53" s="19">
        <v>995838.82549529</v>
      </c>
      <c r="AG53" s="19">
        <v>1417215.3801</v>
      </c>
      <c r="AH53" s="19">
        <v>1521425.516</v>
      </c>
      <c r="AI53" s="11">
        <f t="shared" si="4"/>
        <v>1.4231373027609506</v>
      </c>
      <c r="AJ53" s="11"/>
      <c r="AK53" s="12" t="s">
        <v>0</v>
      </c>
      <c r="AL53" s="12" t="s">
        <v>0</v>
      </c>
      <c r="AM53" s="19">
        <v>936073.753830808</v>
      </c>
      <c r="AN53" s="19">
        <v>1027001.17</v>
      </c>
      <c r="AO53" s="19">
        <v>1332161.47721209</v>
      </c>
      <c r="AP53" s="11">
        <f t="shared" si="5"/>
        <v>1.0971370213052964</v>
      </c>
      <c r="AQ53" s="11"/>
      <c r="AR53" s="12" t="s">
        <v>0</v>
      </c>
      <c r="AS53" s="12" t="s">
        <v>0</v>
      </c>
      <c r="AT53" s="19">
        <v>934772.506809465</v>
      </c>
      <c r="AU53" s="19">
        <v>1045277.805</v>
      </c>
      <c r="AV53" s="19">
        <v>1025573.52371902</v>
      </c>
      <c r="AW53" s="11">
        <f t="shared" si="6"/>
        <v>1.118216247681169</v>
      </c>
      <c r="AX53" s="11"/>
      <c r="AY53" s="12" t="s">
        <v>0</v>
      </c>
      <c r="AZ53" s="12" t="s">
        <v>0</v>
      </c>
      <c r="BA53" s="19">
        <v>838490.414766047</v>
      </c>
      <c r="BB53" s="19">
        <v>1030777.475</v>
      </c>
      <c r="BC53" s="19">
        <v>937613.605316315</v>
      </c>
      <c r="BD53" s="11">
        <f t="shared" si="7"/>
        <v>1.2293252932266427</v>
      </c>
      <c r="BE53" s="11"/>
      <c r="BF53" s="12" t="s">
        <v>0</v>
      </c>
      <c r="BG53" s="12" t="s">
        <v>0</v>
      </c>
      <c r="BH53" s="19">
        <v>879214.950636122</v>
      </c>
      <c r="BI53" s="19">
        <v>1043078.296</v>
      </c>
      <c r="BJ53" s="19">
        <v>1080841.177</v>
      </c>
      <c r="BK53" s="11">
        <f t="shared" si="8"/>
        <v>1.1863746120847023</v>
      </c>
      <c r="BL53" s="11"/>
      <c r="BM53" s="12" t="s">
        <v>0</v>
      </c>
      <c r="BN53" s="12" t="s">
        <v>0</v>
      </c>
      <c r="BO53" s="19">
        <v>866766.921721044</v>
      </c>
      <c r="BP53" s="19">
        <v>827501.22</v>
      </c>
      <c r="BQ53" s="19">
        <v>1028310.27052466</v>
      </c>
      <c r="BR53" s="11">
        <f t="shared" si="9"/>
        <v>0.9546986615005122</v>
      </c>
      <c r="BS53" s="11"/>
      <c r="BT53" s="12" t="s">
        <v>0</v>
      </c>
      <c r="BU53" s="12" t="s">
        <v>0</v>
      </c>
      <c r="BV53" s="19">
        <v>895885.9</v>
      </c>
      <c r="BW53" s="19">
        <v>895885.9</v>
      </c>
      <c r="BX53" s="19">
        <v>855301.069587181</v>
      </c>
      <c r="BY53" s="11">
        <f t="shared" si="10"/>
        <v>1</v>
      </c>
      <c r="BZ53" s="11"/>
      <c r="CA53" s="12" t="s">
        <v>0</v>
      </c>
      <c r="CB53" s="12" t="s">
        <v>0</v>
      </c>
      <c r="CC53" s="19">
        <v>827692.827</v>
      </c>
      <c r="CD53" s="19">
        <v>920150.338718</v>
      </c>
      <c r="CE53" s="19">
        <v>827692.827</v>
      </c>
      <c r="CF53" s="11">
        <f t="shared" si="11"/>
        <v>1.1117051020643918</v>
      </c>
      <c r="CG53" s="11"/>
      <c r="CH53" s="12" t="s">
        <v>0</v>
      </c>
      <c r="CI53" s="12" t="s">
        <v>0</v>
      </c>
      <c r="CJ53" s="19">
        <v>829088.60796666</v>
      </c>
      <c r="CK53" s="19">
        <v>1219293.4</v>
      </c>
      <c r="CL53" s="19">
        <v>921702.03554</v>
      </c>
      <c r="CM53" s="11">
        <f t="shared" si="12"/>
        <v>1.4706430510368695</v>
      </c>
      <c r="CN53" s="11"/>
      <c r="CO53" s="12" t="s">
        <v>0</v>
      </c>
      <c r="CP53" s="12" t="s">
        <v>0</v>
      </c>
      <c r="CQ53" s="19">
        <v>996719.909771778</v>
      </c>
      <c r="CR53" s="19">
        <v>1319681.4</v>
      </c>
      <c r="CS53" s="19">
        <v>1465819.20913596</v>
      </c>
      <c r="CT53" s="11">
        <f t="shared" si="13"/>
        <v>1.3240243192314392</v>
      </c>
      <c r="CU53" s="11"/>
      <c r="CV53" s="12" t="s">
        <v>0</v>
      </c>
      <c r="CW53" s="12" t="s">
        <v>0</v>
      </c>
      <c r="CX53" s="19">
        <v>853920.634403024</v>
      </c>
      <c r="CY53" s="19">
        <v>1144508.41124127</v>
      </c>
      <c r="CZ53" s="19">
        <v>1130611.68664314</v>
      </c>
      <c r="DA53" s="11">
        <f t="shared" si="14"/>
        <v>1.3402983428798343</v>
      </c>
      <c r="DB53" s="11"/>
      <c r="DC53" s="12" t="s">
        <v>0</v>
      </c>
      <c r="DD53" s="12" t="s">
        <v>0</v>
      </c>
      <c r="DE53" s="19">
        <v>926705.608167112</v>
      </c>
      <c r="DF53" s="19">
        <v>1255724.67286443</v>
      </c>
      <c r="DG53" s="19">
        <v>1242061.99096383</v>
      </c>
      <c r="DH53" s="11">
        <f t="shared" si="15"/>
        <v>1.355041624651511</v>
      </c>
      <c r="DI53" s="11"/>
      <c r="DJ53" s="12" t="s">
        <v>0</v>
      </c>
      <c r="DK53" s="12" t="s">
        <v>0</v>
      </c>
      <c r="DL53" s="19"/>
      <c r="DM53" s="19"/>
      <c r="DN53" s="19"/>
      <c r="DO53" s="11" t="e">
        <f t="shared" si="34"/>
        <v>#DIV/0!</v>
      </c>
    </row>
    <row r="54" spans="1:119" ht="12">
      <c r="A54" s="1" t="s">
        <v>84</v>
      </c>
      <c r="B54" s="12" t="s">
        <v>0</v>
      </c>
      <c r="C54" s="12" t="s">
        <v>0</v>
      </c>
      <c r="D54" s="19">
        <v>2707155.14162139</v>
      </c>
      <c r="E54" s="19">
        <v>2618760.09027667</v>
      </c>
      <c r="F54" s="19">
        <v>2691089.21923926</v>
      </c>
      <c r="G54" s="11">
        <f t="shared" si="0"/>
        <v>0.9673476226073333</v>
      </c>
      <c r="H54" s="11"/>
      <c r="I54" s="12" t="s">
        <v>0</v>
      </c>
      <c r="J54" s="12" t="s">
        <v>0</v>
      </c>
      <c r="K54" s="19">
        <v>2649753.42134701</v>
      </c>
      <c r="L54" s="19">
        <v>2774532.41</v>
      </c>
      <c r="M54" s="19">
        <v>2563232.67263568</v>
      </c>
      <c r="N54" s="11">
        <f t="shared" si="1"/>
        <v>1.0470907925423334</v>
      </c>
      <c r="O54" s="11"/>
      <c r="P54" s="12" t="s">
        <v>0</v>
      </c>
      <c r="Q54" s="12" t="s">
        <v>0</v>
      </c>
      <c r="R54" s="19">
        <v>2222399.0629475</v>
      </c>
      <c r="S54" s="19">
        <v>2517923.044</v>
      </c>
      <c r="T54" s="19">
        <v>2327053.59616704</v>
      </c>
      <c r="U54" s="11">
        <f t="shared" si="2"/>
        <v>1.1329752095290013</v>
      </c>
      <c r="V54" s="11"/>
      <c r="W54" s="12" t="s">
        <v>0</v>
      </c>
      <c r="X54" s="12" t="s">
        <v>0</v>
      </c>
      <c r="Y54" s="19">
        <v>2158752.70609367</v>
      </c>
      <c r="Z54" s="19">
        <v>2590733.613</v>
      </c>
      <c r="AA54" s="19">
        <v>2445813.29950778</v>
      </c>
      <c r="AB54" s="11">
        <f t="shared" si="3"/>
        <v>1.2001067124024654</v>
      </c>
      <c r="AC54" s="11"/>
      <c r="AD54" s="12" t="s">
        <v>0</v>
      </c>
      <c r="AE54" s="12" t="s">
        <v>0</v>
      </c>
      <c r="AF54" s="19">
        <v>2764069.04275073</v>
      </c>
      <c r="AG54" s="19">
        <v>2984760.454</v>
      </c>
      <c r="AH54" s="19">
        <v>3317177.811749</v>
      </c>
      <c r="AI54" s="11">
        <f t="shared" si="4"/>
        <v>1.0798429445270452</v>
      </c>
      <c r="AJ54" s="11"/>
      <c r="AK54" s="12" t="s">
        <v>0</v>
      </c>
      <c r="AL54" s="12" t="s">
        <v>0</v>
      </c>
      <c r="AM54" s="19">
        <v>2530573.14105797</v>
      </c>
      <c r="AN54" s="19">
        <v>2384652.101</v>
      </c>
      <c r="AO54" s="19">
        <v>2732621.55198109</v>
      </c>
      <c r="AP54" s="11">
        <f t="shared" si="5"/>
        <v>0.9423367624944584</v>
      </c>
      <c r="AQ54" s="11"/>
      <c r="AR54" s="12" t="s">
        <v>0</v>
      </c>
      <c r="AS54" s="12" t="s">
        <v>0</v>
      </c>
      <c r="AT54" s="19">
        <v>2549590.05366671</v>
      </c>
      <c r="AU54" s="19">
        <v>2312858.158</v>
      </c>
      <c r="AV54" s="19">
        <v>2402572.43686036</v>
      </c>
      <c r="AW54" s="11">
        <f t="shared" si="6"/>
        <v>0.9071490354591506</v>
      </c>
      <c r="AX54" s="11"/>
      <c r="AY54" s="12" t="s">
        <v>0</v>
      </c>
      <c r="AZ54" s="12" t="s">
        <v>0</v>
      </c>
      <c r="BA54" s="19">
        <v>2195399.35942573</v>
      </c>
      <c r="BB54" s="19">
        <v>2172311.25486229</v>
      </c>
      <c r="BC54" s="19">
        <v>1991554.41135069</v>
      </c>
      <c r="BD54" s="11">
        <f t="shared" si="7"/>
        <v>0.9894834147307578</v>
      </c>
      <c r="BE54" s="11"/>
      <c r="BF54" s="12" t="s">
        <v>0</v>
      </c>
      <c r="BG54" s="12" t="s">
        <v>0</v>
      </c>
      <c r="BH54" s="19">
        <v>2368523.23711585</v>
      </c>
      <c r="BI54" s="19">
        <v>2565403.68496323</v>
      </c>
      <c r="BJ54" s="19">
        <v>2343614.46053053</v>
      </c>
      <c r="BK54" s="11">
        <f t="shared" si="8"/>
        <v>1.0831237138661647</v>
      </c>
      <c r="BL54" s="11"/>
      <c r="BM54" s="12" t="s">
        <v>0</v>
      </c>
      <c r="BN54" s="12" t="s">
        <v>0</v>
      </c>
      <c r="BO54" s="19">
        <v>2379630.27973853</v>
      </c>
      <c r="BP54" s="19">
        <v>2437009.718</v>
      </c>
      <c r="BQ54" s="19">
        <v>2577433.98621878</v>
      </c>
      <c r="BR54" s="11">
        <f t="shared" si="9"/>
        <v>1.0241127534600774</v>
      </c>
      <c r="BS54" s="11"/>
      <c r="BT54" s="12" t="s">
        <v>0</v>
      </c>
      <c r="BU54" s="12" t="s">
        <v>0</v>
      </c>
      <c r="BV54" s="19">
        <v>2398284.005</v>
      </c>
      <c r="BW54" s="19">
        <v>2398284.005</v>
      </c>
      <c r="BX54" s="19">
        <v>2456113.23593981</v>
      </c>
      <c r="BY54" s="11">
        <f t="shared" si="10"/>
        <v>1</v>
      </c>
      <c r="BZ54" s="11"/>
      <c r="CA54" s="12" t="s">
        <v>0</v>
      </c>
      <c r="CB54" s="12" t="s">
        <v>0</v>
      </c>
      <c r="CC54" s="19">
        <v>2214258.59269266</v>
      </c>
      <c r="CD54" s="19">
        <v>2445202.136</v>
      </c>
      <c r="CE54" s="19">
        <v>2214258.59269266</v>
      </c>
      <c r="CF54" s="11">
        <f t="shared" si="11"/>
        <v>1.104298361568736</v>
      </c>
      <c r="CG54" s="11"/>
      <c r="CH54" s="12" t="s">
        <v>0</v>
      </c>
      <c r="CI54" s="12" t="s">
        <v>0</v>
      </c>
      <c r="CJ54" s="19">
        <v>2079946.05460841</v>
      </c>
      <c r="CK54" s="19">
        <v>2843794.07</v>
      </c>
      <c r="CL54" s="19">
        <v>2296881.02025542</v>
      </c>
      <c r="CM54" s="11">
        <f t="shared" si="12"/>
        <v>1.367244147365831</v>
      </c>
      <c r="CN54" s="11"/>
      <c r="CO54" s="12" t="s">
        <v>0</v>
      </c>
      <c r="CP54" s="12" t="s">
        <v>0</v>
      </c>
      <c r="CQ54" s="19">
        <v>2395484.11571302</v>
      </c>
      <c r="CR54" s="19">
        <v>3702194.8905</v>
      </c>
      <c r="CS54" s="19">
        <v>3275211.63731645</v>
      </c>
      <c r="CT54" s="11">
        <f t="shared" si="13"/>
        <v>1.545489225420322</v>
      </c>
      <c r="CU54" s="11"/>
      <c r="CV54" s="12" t="s">
        <v>0</v>
      </c>
      <c r="CW54" s="12" t="s">
        <v>0</v>
      </c>
      <c r="CX54" s="19">
        <v>2182661.66710582</v>
      </c>
      <c r="CY54" s="19">
        <v>3190209.48</v>
      </c>
      <c r="CZ54" s="19">
        <v>3373280.08925</v>
      </c>
      <c r="DA54" s="11">
        <f t="shared" si="14"/>
        <v>1.4616142886818435</v>
      </c>
      <c r="DB54" s="11"/>
      <c r="DC54" s="12" t="s">
        <v>0</v>
      </c>
      <c r="DD54" s="12" t="s">
        <v>0</v>
      </c>
      <c r="DE54" s="19">
        <v>2421027.02296861</v>
      </c>
      <c r="DF54" s="19">
        <v>3458692.04734679</v>
      </c>
      <c r="DG54" s="19">
        <v>3538607.69005579</v>
      </c>
      <c r="DH54" s="11">
        <f t="shared" si="15"/>
        <v>1.428605304498344</v>
      </c>
      <c r="DI54" s="11"/>
      <c r="DJ54" s="12" t="s">
        <v>0</v>
      </c>
      <c r="DK54" s="12" t="s">
        <v>0</v>
      </c>
      <c r="DL54" s="19"/>
      <c r="DM54" s="19"/>
      <c r="DN54" s="19"/>
      <c r="DO54" s="11" t="e">
        <f t="shared" si="34"/>
        <v>#DIV/0!</v>
      </c>
    </row>
    <row r="55" spans="1:119" ht="12">
      <c r="A55" s="15" t="s">
        <v>60</v>
      </c>
      <c r="B55" s="12" t="s">
        <v>0</v>
      </c>
      <c r="C55" s="12" t="s">
        <v>0</v>
      </c>
      <c r="D55" s="19">
        <v>1525608.25993202</v>
      </c>
      <c r="E55" s="19">
        <v>2082179.65469692</v>
      </c>
      <c r="F55" s="19">
        <v>1917661.18172075</v>
      </c>
      <c r="G55" s="11">
        <f t="shared" si="0"/>
        <v>1.364819337560286</v>
      </c>
      <c r="H55" s="11"/>
      <c r="I55" s="12" t="s">
        <v>0</v>
      </c>
      <c r="J55" s="12" t="s">
        <v>0</v>
      </c>
      <c r="K55" s="19">
        <v>1859958.44075495</v>
      </c>
      <c r="L55" s="19">
        <v>2357508.16</v>
      </c>
      <c r="M55" s="19">
        <v>2538507.24700083</v>
      </c>
      <c r="N55" s="11">
        <f t="shared" si="1"/>
        <v>1.2675058261210914</v>
      </c>
      <c r="O55" s="11"/>
      <c r="P55" s="12" t="s">
        <v>0</v>
      </c>
      <c r="Q55" s="12" t="s">
        <v>0</v>
      </c>
      <c r="R55" s="19">
        <v>1716969.85411679</v>
      </c>
      <c r="S55" s="19">
        <v>2246476.05</v>
      </c>
      <c r="T55" s="19">
        <v>2176269.29336731</v>
      </c>
      <c r="U55" s="11">
        <f t="shared" si="2"/>
        <v>1.3083957441731486</v>
      </c>
      <c r="V55" s="11"/>
      <c r="W55" s="12" t="s">
        <v>0</v>
      </c>
      <c r="X55" s="12" t="s">
        <v>0</v>
      </c>
      <c r="Y55" s="19">
        <v>1816528.1146853</v>
      </c>
      <c r="Z55" s="19">
        <v>2418571.63</v>
      </c>
      <c r="AA55" s="19">
        <v>2376737.65442512</v>
      </c>
      <c r="AB55" s="11">
        <f t="shared" si="3"/>
        <v>1.331425377040751</v>
      </c>
      <c r="AC55" s="11"/>
      <c r="AD55" s="12" t="s">
        <v>0</v>
      </c>
      <c r="AE55" s="12" t="s">
        <v>0</v>
      </c>
      <c r="AF55" s="19">
        <v>2327919.55537029</v>
      </c>
      <c r="AG55" s="19">
        <v>2861424.1999</v>
      </c>
      <c r="AH55" s="19">
        <v>3099451.17172943</v>
      </c>
      <c r="AI55" s="11">
        <f t="shared" si="4"/>
        <v>1.2291765809943755</v>
      </c>
      <c r="AJ55" s="11"/>
      <c r="AK55" s="12" t="s">
        <v>0</v>
      </c>
      <c r="AL55" s="12" t="s">
        <v>0</v>
      </c>
      <c r="AM55" s="19">
        <v>1892758.10643349</v>
      </c>
      <c r="AN55" s="19">
        <v>2684134.05</v>
      </c>
      <c r="AO55" s="19">
        <v>2326533.93791531</v>
      </c>
      <c r="AP55" s="11">
        <f t="shared" si="5"/>
        <v>1.4181072799934766</v>
      </c>
      <c r="AQ55" s="11"/>
      <c r="AR55" s="12" t="s">
        <v>0</v>
      </c>
      <c r="AS55" s="12" t="s">
        <v>0</v>
      </c>
      <c r="AT55" s="19">
        <v>1761314.97332321</v>
      </c>
      <c r="AU55" s="19">
        <v>2213568.15</v>
      </c>
      <c r="AV55" s="19">
        <v>2497733.58603115</v>
      </c>
      <c r="AW55" s="11">
        <f t="shared" si="6"/>
        <v>1.2567701879144813</v>
      </c>
      <c r="AX55" s="11"/>
      <c r="AY55" s="12" t="s">
        <v>0</v>
      </c>
      <c r="AZ55" s="12" t="s">
        <v>0</v>
      </c>
      <c r="BA55" s="19">
        <v>1663884.31073498</v>
      </c>
      <c r="BB55" s="19">
        <v>1899021.89</v>
      </c>
      <c r="BC55" s="19">
        <v>2091120.19787036</v>
      </c>
      <c r="BD55" s="11">
        <f t="shared" si="7"/>
        <v>1.1413184665231644</v>
      </c>
      <c r="BE55" s="11"/>
      <c r="BF55" s="12" t="s">
        <v>0</v>
      </c>
      <c r="BG55" s="12" t="s">
        <v>0</v>
      </c>
      <c r="BH55" s="19">
        <v>1803650.91678779</v>
      </c>
      <c r="BI55" s="19">
        <v>1974469.08</v>
      </c>
      <c r="BJ55" s="19">
        <v>2058540.09849134</v>
      </c>
      <c r="BK55" s="11">
        <f t="shared" si="8"/>
        <v>1.094706886805141</v>
      </c>
      <c r="BL55" s="11"/>
      <c r="BM55" s="12" t="s">
        <v>0</v>
      </c>
      <c r="BN55" s="12" t="s">
        <v>0</v>
      </c>
      <c r="BO55" s="19">
        <v>1556557.13489115</v>
      </c>
      <c r="BP55" s="19">
        <v>1498723.98</v>
      </c>
      <c r="BQ55" s="19">
        <v>1703973.81527102</v>
      </c>
      <c r="BR55" s="11">
        <f t="shared" si="9"/>
        <v>0.9628454660643123</v>
      </c>
      <c r="BS55" s="11"/>
      <c r="BT55" s="12" t="s">
        <v>0</v>
      </c>
      <c r="BU55" s="12" t="s">
        <v>0</v>
      </c>
      <c r="BV55" s="19">
        <v>1558444.02975102</v>
      </c>
      <c r="BW55" s="19">
        <v>1558444.02975102</v>
      </c>
      <c r="BX55" s="19">
        <v>1500540.76816077</v>
      </c>
      <c r="BY55" s="11">
        <f t="shared" si="10"/>
        <v>1</v>
      </c>
      <c r="BZ55" s="11"/>
      <c r="CA55" s="12" t="s">
        <v>0</v>
      </c>
      <c r="CB55" s="12" t="s">
        <v>0</v>
      </c>
      <c r="CC55" s="19">
        <v>1602219.95610825</v>
      </c>
      <c r="CD55" s="19">
        <v>1748040.66050563</v>
      </c>
      <c r="CE55" s="19">
        <v>1602219.95610825</v>
      </c>
      <c r="CF55" s="11">
        <f t="shared" si="11"/>
        <v>1.091011664061141</v>
      </c>
      <c r="CG55" s="11"/>
      <c r="CH55" s="12" t="s">
        <v>0</v>
      </c>
      <c r="CI55" s="12" t="s">
        <v>0</v>
      </c>
      <c r="CJ55" s="19">
        <v>1507426.94303167</v>
      </c>
      <c r="CK55" s="19">
        <v>1651532.39141096</v>
      </c>
      <c r="CL55" s="19">
        <v>1644620.37756758</v>
      </c>
      <c r="CM55" s="11">
        <f t="shared" si="12"/>
        <v>1.0955969700856423</v>
      </c>
      <c r="CN55" s="11"/>
      <c r="CO55" s="12" t="s">
        <v>0</v>
      </c>
      <c r="CP55" s="12" t="s">
        <v>0</v>
      </c>
      <c r="CQ55" s="19">
        <v>1402097.41305894</v>
      </c>
      <c r="CR55" s="19">
        <v>1657104.13746234</v>
      </c>
      <c r="CS55" s="19">
        <v>1536133.6775123</v>
      </c>
      <c r="CT55" s="11">
        <f t="shared" si="13"/>
        <v>1.1818751835844663</v>
      </c>
      <c r="CU55" s="11"/>
      <c r="CV55" s="12" t="s">
        <v>0</v>
      </c>
      <c r="CW55" s="12" t="s">
        <v>0</v>
      </c>
      <c r="CX55" s="19">
        <v>861175.632555566</v>
      </c>
      <c r="CY55" s="19">
        <v>1232854.52877798</v>
      </c>
      <c r="CZ55" s="19">
        <v>1017802.10882508</v>
      </c>
      <c r="DA55" s="11">
        <f t="shared" si="14"/>
        <v>1.431594766702171</v>
      </c>
      <c r="DB55" s="11"/>
      <c r="DC55" s="12" t="s">
        <v>0</v>
      </c>
      <c r="DD55" s="12" t="s">
        <v>0</v>
      </c>
      <c r="DE55" s="19">
        <v>1307188.51696293</v>
      </c>
      <c r="DF55" s="19">
        <v>2188108.09746081</v>
      </c>
      <c r="DG55" s="19">
        <v>1871364.2399773</v>
      </c>
      <c r="DH55" s="11">
        <f t="shared" si="15"/>
        <v>1.6739040077743137</v>
      </c>
      <c r="DI55" s="11"/>
      <c r="DJ55" s="12" t="s">
        <v>0</v>
      </c>
      <c r="DK55" s="12" t="s">
        <v>0</v>
      </c>
      <c r="DL55" s="19"/>
      <c r="DM55" s="19"/>
      <c r="DN55" s="19"/>
      <c r="DO55" s="11" t="e">
        <f t="shared" si="34"/>
        <v>#DIV/0!</v>
      </c>
    </row>
    <row r="56" spans="1:119" ht="12">
      <c r="A56" s="1" t="s">
        <v>61</v>
      </c>
      <c r="B56" s="12" t="s">
        <v>0</v>
      </c>
      <c r="C56" s="12" t="s">
        <v>0</v>
      </c>
      <c r="D56" s="19">
        <v>1299161.65389767</v>
      </c>
      <c r="E56" s="19">
        <v>1902750.64944455</v>
      </c>
      <c r="F56" s="19">
        <v>1742912.5934057</v>
      </c>
      <c r="G56" s="11">
        <f t="shared" si="0"/>
        <v>1.4645988385941249</v>
      </c>
      <c r="H56" s="11"/>
      <c r="I56" s="12" t="s">
        <v>0</v>
      </c>
      <c r="J56" s="12" t="s">
        <v>0</v>
      </c>
      <c r="K56" s="19">
        <v>1590127.00790713</v>
      </c>
      <c r="L56" s="19">
        <v>2155527.01</v>
      </c>
      <c r="M56" s="19">
        <v>2328898.16899793</v>
      </c>
      <c r="N56" s="11">
        <f t="shared" si="1"/>
        <v>1.3555690830237703</v>
      </c>
      <c r="O56" s="11"/>
      <c r="P56" s="12" t="s">
        <v>0</v>
      </c>
      <c r="Q56" s="12" t="s">
        <v>0</v>
      </c>
      <c r="R56" s="19">
        <v>1463073.83511295</v>
      </c>
      <c r="S56" s="19">
        <v>2046964.13</v>
      </c>
      <c r="T56" s="19">
        <v>1983297.65706014</v>
      </c>
      <c r="U56" s="11">
        <f t="shared" si="2"/>
        <v>1.3990846400735293</v>
      </c>
      <c r="V56" s="11"/>
      <c r="W56" s="12" t="s">
        <v>0</v>
      </c>
      <c r="X56" s="12" t="s">
        <v>0</v>
      </c>
      <c r="Y56" s="19">
        <v>1541454.20792657</v>
      </c>
      <c r="Z56" s="19">
        <v>2198531.84</v>
      </c>
      <c r="AA56" s="19">
        <v>2156624.90568678</v>
      </c>
      <c r="AB56" s="11">
        <f t="shared" si="3"/>
        <v>1.4262712630025343</v>
      </c>
      <c r="AC56" s="11"/>
      <c r="AD56" s="12" t="s">
        <v>0</v>
      </c>
      <c r="AE56" s="12" t="s">
        <v>0</v>
      </c>
      <c r="AF56" s="19">
        <v>1985782.37259865</v>
      </c>
      <c r="AG56" s="19">
        <v>2614009.7999</v>
      </c>
      <c r="AH56" s="19">
        <v>2832264.33261444</v>
      </c>
      <c r="AI56" s="11">
        <f t="shared" si="4"/>
        <v>1.3163626769831953</v>
      </c>
      <c r="AJ56" s="11"/>
      <c r="AK56" s="12" t="s">
        <v>0</v>
      </c>
      <c r="AL56" s="12" t="s">
        <v>0</v>
      </c>
      <c r="AM56" s="19">
        <v>1606657.3715557</v>
      </c>
      <c r="AN56" s="19">
        <v>2462581.9</v>
      </c>
      <c r="AO56" s="19">
        <v>2114943.79861584</v>
      </c>
      <c r="AP56" s="11">
        <f t="shared" si="5"/>
        <v>1.5327361910495716</v>
      </c>
      <c r="AQ56" s="11"/>
      <c r="AR56" s="12" t="s">
        <v>0</v>
      </c>
      <c r="AS56" s="12" t="s">
        <v>0</v>
      </c>
      <c r="AT56" s="19">
        <v>1495979.9459289</v>
      </c>
      <c r="AU56" s="19">
        <v>1990689.5</v>
      </c>
      <c r="AV56" s="19">
        <v>2292942.6042096</v>
      </c>
      <c r="AW56" s="11">
        <f t="shared" si="6"/>
        <v>1.3306926375700308</v>
      </c>
      <c r="AX56" s="11"/>
      <c r="AY56" s="12" t="s">
        <v>0</v>
      </c>
      <c r="AZ56" s="12" t="s">
        <v>0</v>
      </c>
      <c r="BA56" s="19">
        <v>1414081.38645837</v>
      </c>
      <c r="BB56" s="19">
        <v>1679375.64</v>
      </c>
      <c r="BC56" s="19">
        <v>1881707.68988498</v>
      </c>
      <c r="BD56" s="11">
        <f t="shared" si="7"/>
        <v>1.1876089000832344</v>
      </c>
      <c r="BE56" s="11"/>
      <c r="BF56" s="12" t="s">
        <v>0</v>
      </c>
      <c r="BG56" s="12" t="s">
        <v>0</v>
      </c>
      <c r="BH56" s="19">
        <v>1531014.22311228</v>
      </c>
      <c r="BI56" s="19">
        <v>1738539.02</v>
      </c>
      <c r="BJ56" s="19">
        <v>1818246.11752216</v>
      </c>
      <c r="BK56" s="11">
        <f t="shared" si="8"/>
        <v>1.1355472690945085</v>
      </c>
      <c r="BL56" s="11"/>
      <c r="BM56" s="12" t="s">
        <v>0</v>
      </c>
      <c r="BN56" s="12" t="s">
        <v>0</v>
      </c>
      <c r="BO56" s="19">
        <v>1318370.98388169</v>
      </c>
      <c r="BP56" s="19">
        <v>1306463.37</v>
      </c>
      <c r="BQ56" s="19">
        <v>1497072.57040029</v>
      </c>
      <c r="BR56" s="11">
        <f t="shared" si="9"/>
        <v>0.9909679338916955</v>
      </c>
      <c r="BS56" s="11"/>
      <c r="BT56" s="12" t="s">
        <v>0</v>
      </c>
      <c r="BU56" s="12" t="s">
        <v>0</v>
      </c>
      <c r="BV56" s="19">
        <v>1310877.37</v>
      </c>
      <c r="BW56" s="19">
        <v>1310877.37</v>
      </c>
      <c r="BX56" s="19">
        <v>1299037.43893428</v>
      </c>
      <c r="BY56" s="11">
        <f t="shared" si="10"/>
        <v>1</v>
      </c>
      <c r="BZ56" s="11"/>
      <c r="CA56" s="12" t="s">
        <v>0</v>
      </c>
      <c r="CB56" s="12" t="s">
        <v>0</v>
      </c>
      <c r="CC56" s="19">
        <v>1352852.97578502</v>
      </c>
      <c r="CD56" s="19">
        <v>1513036.6</v>
      </c>
      <c r="CE56" s="19">
        <v>1352852.97578502</v>
      </c>
      <c r="CF56" s="11">
        <f t="shared" si="11"/>
        <v>1.118404310802532</v>
      </c>
      <c r="CG56" s="11"/>
      <c r="CH56" s="12" t="s">
        <v>0</v>
      </c>
      <c r="CI56" s="12" t="s">
        <v>0</v>
      </c>
      <c r="CJ56" s="19">
        <v>1270385.53532593</v>
      </c>
      <c r="CK56" s="19">
        <v>1420935.47</v>
      </c>
      <c r="CL56" s="19">
        <v>1420804.6590897</v>
      </c>
      <c r="CM56" s="11">
        <f t="shared" si="12"/>
        <v>1.1185072802607476</v>
      </c>
      <c r="CN56" s="11"/>
      <c r="CO56" s="12" t="s">
        <v>0</v>
      </c>
      <c r="CP56" s="12" t="s">
        <v>0</v>
      </c>
      <c r="CQ56" s="19">
        <v>1154826.62997353</v>
      </c>
      <c r="CR56" s="19">
        <v>1374841.63</v>
      </c>
      <c r="CS56" s="19">
        <v>1291681.99306438</v>
      </c>
      <c r="CT56" s="11">
        <f t="shared" si="13"/>
        <v>1.1905177749767624</v>
      </c>
      <c r="CU56" s="11"/>
      <c r="CV56" s="12" t="s">
        <v>0</v>
      </c>
      <c r="CW56" s="12" t="s">
        <v>0</v>
      </c>
      <c r="CX56" s="19">
        <v>701268.571216489</v>
      </c>
      <c r="CY56" s="19">
        <v>986691.21</v>
      </c>
      <c r="CZ56" s="19">
        <v>834872.699065789</v>
      </c>
      <c r="DA56" s="11">
        <f t="shared" si="14"/>
        <v>1.4070090269244335</v>
      </c>
      <c r="DB56" s="11"/>
      <c r="DC56" s="12" t="s">
        <v>0</v>
      </c>
      <c r="DD56" s="12" t="s">
        <v>0</v>
      </c>
      <c r="DE56" s="19">
        <v>1065327.49388107</v>
      </c>
      <c r="DF56" s="19">
        <v>1888702.21</v>
      </c>
      <c r="DG56" s="19">
        <v>1498925.40052145</v>
      </c>
      <c r="DH56" s="11">
        <f t="shared" si="15"/>
        <v>1.7728841326710836</v>
      </c>
      <c r="DI56" s="11"/>
      <c r="DJ56" s="12" t="s">
        <v>0</v>
      </c>
      <c r="DK56" s="12" t="s">
        <v>0</v>
      </c>
      <c r="DL56" s="19"/>
      <c r="DM56" s="19"/>
      <c r="DN56" s="19"/>
      <c r="DO56" s="11" t="e">
        <f t="shared" si="34"/>
        <v>#DIV/0!</v>
      </c>
    </row>
    <row r="57" spans="1:119" ht="12">
      <c r="A57" s="15" t="s">
        <v>62</v>
      </c>
      <c r="B57" s="12" t="s">
        <v>0</v>
      </c>
      <c r="C57" s="12" t="s">
        <v>0</v>
      </c>
      <c r="D57" s="19">
        <v>1148840.29583827</v>
      </c>
      <c r="E57" s="19">
        <v>1039523.41357352</v>
      </c>
      <c r="F57" s="19">
        <v>1094231.16836534</v>
      </c>
      <c r="G57" s="11">
        <f t="shared" si="0"/>
        <v>0.9048458844447259</v>
      </c>
      <c r="H57" s="11"/>
      <c r="I57" s="12" t="s">
        <v>0</v>
      </c>
      <c r="J57" s="12" t="s">
        <v>0</v>
      </c>
      <c r="K57" s="19">
        <v>1076529.51697906</v>
      </c>
      <c r="L57" s="19">
        <v>1017028.44</v>
      </c>
      <c r="M57" s="19">
        <v>974093.302921773</v>
      </c>
      <c r="N57" s="11">
        <f t="shared" si="1"/>
        <v>0.9447288011702355</v>
      </c>
      <c r="O57" s="11"/>
      <c r="P57" s="12" t="s">
        <v>0</v>
      </c>
      <c r="Q57" s="12" t="s">
        <v>0</v>
      </c>
      <c r="R57" s="19">
        <v>1031004.37214399</v>
      </c>
      <c r="S57" s="19">
        <v>1035511.95</v>
      </c>
      <c r="T57" s="19">
        <v>974019.524496868</v>
      </c>
      <c r="U57" s="11">
        <f t="shared" si="2"/>
        <v>1.004372025936841</v>
      </c>
      <c r="V57" s="11"/>
      <c r="W57" s="12" t="s">
        <v>0</v>
      </c>
      <c r="X57" s="12" t="s">
        <v>0</v>
      </c>
      <c r="Y57" s="19">
        <v>1027828.08885353</v>
      </c>
      <c r="Z57" s="19">
        <v>1097101.6</v>
      </c>
      <c r="AA57" s="19">
        <v>1032321.77991661</v>
      </c>
      <c r="AB57" s="11">
        <f t="shared" si="3"/>
        <v>1.067397954869807</v>
      </c>
      <c r="AC57" s="11"/>
      <c r="AD57" s="12" t="s">
        <v>0</v>
      </c>
      <c r="AE57" s="12" t="s">
        <v>0</v>
      </c>
      <c r="AF57" s="19">
        <v>1214968.12332546</v>
      </c>
      <c r="AG57" s="19">
        <v>1234002.8</v>
      </c>
      <c r="AH57" s="19">
        <v>1296854.4900696</v>
      </c>
      <c r="AI57" s="11">
        <f t="shared" si="4"/>
        <v>1.015666811588802</v>
      </c>
      <c r="AJ57" s="11"/>
      <c r="AK57" s="12" t="s">
        <v>0</v>
      </c>
      <c r="AL57" s="12" t="s">
        <v>0</v>
      </c>
      <c r="AM57" s="19">
        <v>1289442.30133786</v>
      </c>
      <c r="AN57" s="19">
        <v>1165279.7</v>
      </c>
      <c r="AO57" s="19">
        <v>1309643.75092754</v>
      </c>
      <c r="AP57" s="11">
        <f t="shared" si="5"/>
        <v>0.9037082921748144</v>
      </c>
      <c r="AQ57" s="11"/>
      <c r="AR57" s="12" t="s">
        <v>0</v>
      </c>
      <c r="AS57" s="12" t="s">
        <v>0</v>
      </c>
      <c r="AT57" s="19">
        <v>1331602.07285721</v>
      </c>
      <c r="AU57" s="19">
        <v>1108032.99</v>
      </c>
      <c r="AV57" s="19">
        <v>1203379.83511823</v>
      </c>
      <c r="AW57" s="11">
        <f t="shared" si="6"/>
        <v>0.8321051856148742</v>
      </c>
      <c r="AX57" s="11"/>
      <c r="AY57" s="12" t="s">
        <v>0</v>
      </c>
      <c r="AZ57" s="12" t="s">
        <v>0</v>
      </c>
      <c r="BA57" s="19">
        <v>1389410.16879503</v>
      </c>
      <c r="BB57" s="19">
        <v>1147043.41</v>
      </c>
      <c r="BC57" s="19">
        <v>1156135.40640039</v>
      </c>
      <c r="BD57" s="11">
        <f t="shared" si="7"/>
        <v>0.8255614042286566</v>
      </c>
      <c r="BE57" s="11"/>
      <c r="BF57" s="12" t="s">
        <v>0</v>
      </c>
      <c r="BG57" s="12" t="s">
        <v>0</v>
      </c>
      <c r="BH57" s="19">
        <v>1256412.18000539</v>
      </c>
      <c r="BI57" s="19">
        <v>1185977.21</v>
      </c>
      <c r="BJ57" s="19">
        <v>1037245.40361524</v>
      </c>
      <c r="BK57" s="11">
        <f t="shared" si="8"/>
        <v>0.9439395994990372</v>
      </c>
      <c r="BL57" s="11"/>
      <c r="BM57" s="12" t="s">
        <v>0</v>
      </c>
      <c r="BN57" s="12" t="s">
        <v>0</v>
      </c>
      <c r="BO57" s="19">
        <v>1365397.40553554</v>
      </c>
      <c r="BP57" s="19">
        <v>1356685.97</v>
      </c>
      <c r="BQ57" s="19">
        <v>1288852.68013824</v>
      </c>
      <c r="BR57" s="11">
        <f t="shared" si="9"/>
        <v>0.9936198534578852</v>
      </c>
      <c r="BS57" s="11"/>
      <c r="BT57" s="12" t="s">
        <v>0</v>
      </c>
      <c r="BU57" s="12" t="s">
        <v>0</v>
      </c>
      <c r="BV57" s="19">
        <v>1338364.02517144</v>
      </c>
      <c r="BW57" s="19">
        <v>1338364.02517144</v>
      </c>
      <c r="BX57" s="19">
        <v>1329825.06656416</v>
      </c>
      <c r="BY57" s="11">
        <f t="shared" si="10"/>
        <v>1</v>
      </c>
      <c r="BZ57" s="11"/>
      <c r="CA57" s="12" t="s">
        <v>0</v>
      </c>
      <c r="CB57" s="12" t="s">
        <v>0</v>
      </c>
      <c r="CC57" s="19">
        <v>1238440.81644488</v>
      </c>
      <c r="CD57" s="19">
        <v>1213649.80756926</v>
      </c>
      <c r="CE57" s="19">
        <v>1238440.81644488</v>
      </c>
      <c r="CF57" s="11">
        <f t="shared" si="11"/>
        <v>0.9799820802525016</v>
      </c>
      <c r="CG57" s="11"/>
      <c r="CH57" s="12" t="s">
        <v>0</v>
      </c>
      <c r="CI57" s="12" t="s">
        <v>0</v>
      </c>
      <c r="CJ57" s="19">
        <v>1079929.2538649</v>
      </c>
      <c r="CK57" s="19">
        <v>1170182.58458313</v>
      </c>
      <c r="CL57" s="19">
        <v>1058311.31672806</v>
      </c>
      <c r="CM57" s="11">
        <f t="shared" si="12"/>
        <v>1.0835733733438808</v>
      </c>
      <c r="CN57" s="11"/>
      <c r="CO57" s="12" t="s">
        <v>0</v>
      </c>
      <c r="CP57" s="12" t="s">
        <v>0</v>
      </c>
      <c r="CQ57" s="19">
        <v>996804.021709726</v>
      </c>
      <c r="CR57" s="19">
        <v>1148764.53690847</v>
      </c>
      <c r="CS57" s="19">
        <v>1080110.29636676</v>
      </c>
      <c r="CT57" s="11">
        <f t="shared" si="13"/>
        <v>1.1524477348497253</v>
      </c>
      <c r="CU57" s="11"/>
      <c r="CV57" s="12" t="s">
        <v>0</v>
      </c>
      <c r="CW57" s="12" t="s">
        <v>0</v>
      </c>
      <c r="CX57" s="19">
        <v>954757.826690143</v>
      </c>
      <c r="CY57" s="19">
        <v>997266.721242483</v>
      </c>
      <c r="CZ57" s="19">
        <v>1100308.4946991</v>
      </c>
      <c r="DA57" s="11">
        <f t="shared" si="14"/>
        <v>1.0445232218726141</v>
      </c>
      <c r="DB57" s="11"/>
      <c r="DC57" s="12" t="s">
        <v>0</v>
      </c>
      <c r="DD57" s="12" t="s">
        <v>0</v>
      </c>
      <c r="DE57" s="19">
        <v>1099179.17717448</v>
      </c>
      <c r="DF57" s="19">
        <v>1147383.01127559</v>
      </c>
      <c r="DG57" s="19">
        <v>1148118.17555758</v>
      </c>
      <c r="DH57" s="11">
        <f t="shared" si="15"/>
        <v>1.0438543916243224</v>
      </c>
      <c r="DI57" s="11"/>
      <c r="DJ57" s="12" t="s">
        <v>0</v>
      </c>
      <c r="DK57" s="12" t="s">
        <v>0</v>
      </c>
      <c r="DL57" s="19"/>
      <c r="DM57" s="19"/>
      <c r="DN57" s="19"/>
      <c r="DO57" s="11" t="e">
        <f t="shared" si="34"/>
        <v>#DIV/0!</v>
      </c>
    </row>
    <row r="58" spans="1:119" ht="12">
      <c r="A58" s="1" t="s">
        <v>63</v>
      </c>
      <c r="B58" s="9">
        <v>106569</v>
      </c>
      <c r="C58" s="10">
        <f>E58*1000/B58</f>
        <v>5137.250844528035</v>
      </c>
      <c r="D58" s="19">
        <v>589074.813074093</v>
      </c>
      <c r="E58" s="19">
        <v>547471.685250508</v>
      </c>
      <c r="F58" s="19">
        <v>571621.057530602</v>
      </c>
      <c r="G58" s="11">
        <f t="shared" si="0"/>
        <v>0.9293754767641845</v>
      </c>
      <c r="H58" s="11"/>
      <c r="I58" s="9">
        <v>106367</v>
      </c>
      <c r="J58" s="10">
        <f>L58*1000/I58</f>
        <v>5097.426833510393</v>
      </c>
      <c r="K58" s="19">
        <v>541308.776737776</v>
      </c>
      <c r="L58" s="19">
        <v>542198</v>
      </c>
      <c r="M58" s="19">
        <v>503079.102457309</v>
      </c>
      <c r="N58" s="11">
        <f t="shared" si="1"/>
        <v>1.00164272832889</v>
      </c>
      <c r="O58" s="11"/>
      <c r="P58" s="9">
        <v>106577</v>
      </c>
      <c r="Q58" s="10">
        <f>S58*1000/P58</f>
        <v>5218.815691941038</v>
      </c>
      <c r="R58" s="19">
        <v>541102.626376028</v>
      </c>
      <c r="S58" s="19">
        <v>556205.72</v>
      </c>
      <c r="T58" s="19">
        <v>541991.510989213</v>
      </c>
      <c r="U58" s="11">
        <f t="shared" si="2"/>
        <v>1.0279116989786634</v>
      </c>
      <c r="V58" s="11"/>
      <c r="W58" s="9">
        <v>105289</v>
      </c>
      <c r="X58" s="10">
        <f>Z58*1000/W58</f>
        <v>5598.476574001083</v>
      </c>
      <c r="Y58" s="19">
        <v>544704.821938437</v>
      </c>
      <c r="Z58" s="19">
        <v>589458</v>
      </c>
      <c r="AA58" s="19">
        <v>559908.45896061</v>
      </c>
      <c r="AB58" s="11">
        <f t="shared" si="3"/>
        <v>1.0821604220471195</v>
      </c>
      <c r="AC58" s="11"/>
      <c r="AD58" s="9">
        <v>104606</v>
      </c>
      <c r="AE58" s="10">
        <f>AG58*1000/AD58</f>
        <v>6399.45892205036</v>
      </c>
      <c r="AF58" s="19">
        <v>661387.386184943</v>
      </c>
      <c r="AG58" s="19">
        <v>669421.8</v>
      </c>
      <c r="AH58" s="19">
        <v>715727.252970539</v>
      </c>
      <c r="AI58" s="11">
        <f t="shared" si="4"/>
        <v>1.0121478183329162</v>
      </c>
      <c r="AJ58" s="11"/>
      <c r="AK58" s="9">
        <v>103605</v>
      </c>
      <c r="AL58" s="10">
        <f>AN58*1000/AK58</f>
        <v>5998.095651754259</v>
      </c>
      <c r="AM58" s="19">
        <v>710611.567875494</v>
      </c>
      <c r="AN58" s="19">
        <v>621432.7</v>
      </c>
      <c r="AO58" s="19">
        <v>719243.948107315</v>
      </c>
      <c r="AP58" s="11">
        <f t="shared" si="5"/>
        <v>0.8745040583252663</v>
      </c>
      <c r="AQ58" s="11"/>
      <c r="AR58" s="9">
        <v>102518</v>
      </c>
      <c r="AS58" s="10">
        <f>AU58*1000/AR58</f>
        <v>5849.3450906182325</v>
      </c>
      <c r="AT58" s="19">
        <v>737458.701374386</v>
      </c>
      <c r="AU58" s="19">
        <v>599663.16</v>
      </c>
      <c r="AV58" s="19">
        <v>644910.627199181</v>
      </c>
      <c r="AW58" s="11">
        <f t="shared" si="6"/>
        <v>0.8131481246101249</v>
      </c>
      <c r="AX58" s="11"/>
      <c r="AY58" s="9">
        <v>102301</v>
      </c>
      <c r="AZ58" s="10">
        <f>BB58*1000/AY58</f>
        <v>6302.379644382753</v>
      </c>
      <c r="BA58" s="19">
        <v>794013.305793992</v>
      </c>
      <c r="BB58" s="19">
        <v>644739.74</v>
      </c>
      <c r="BC58" s="19">
        <v>645650.43052187</v>
      </c>
      <c r="BD58" s="11">
        <f t="shared" si="7"/>
        <v>0.8120011784377814</v>
      </c>
      <c r="BE58" s="11"/>
      <c r="BF58" s="9">
        <v>100631</v>
      </c>
      <c r="BG58" s="10">
        <f>BI58*1000/BF58</f>
        <v>5679.914340511374</v>
      </c>
      <c r="BH58" s="19">
        <v>680389.384822235</v>
      </c>
      <c r="BI58" s="19">
        <v>571575.46</v>
      </c>
      <c r="BJ58" s="19">
        <v>552476.982272212</v>
      </c>
      <c r="BK58" s="11">
        <f t="shared" si="8"/>
        <v>0.8400711015639011</v>
      </c>
      <c r="BL58" s="11"/>
      <c r="BM58" s="9">
        <v>100212</v>
      </c>
      <c r="BN58" s="10">
        <f>BP58*1000/BM58</f>
        <v>7864.008801341157</v>
      </c>
      <c r="BO58" s="19">
        <v>760442.879559213</v>
      </c>
      <c r="BP58" s="19">
        <v>788068.05</v>
      </c>
      <c r="BQ58" s="19">
        <v>638826.087507733</v>
      </c>
      <c r="BR58" s="11">
        <f t="shared" si="9"/>
        <v>1.036327738983893</v>
      </c>
      <c r="BS58" s="11"/>
      <c r="BT58" s="9">
        <v>100252</v>
      </c>
      <c r="BU58" s="10">
        <f>BW58*1000/BT58</f>
        <v>7496.324331346697</v>
      </c>
      <c r="BV58" s="19">
        <v>751521.506866169</v>
      </c>
      <c r="BW58" s="19">
        <v>751521.506866169</v>
      </c>
      <c r="BX58" s="19">
        <v>778822.584008385</v>
      </c>
      <c r="BY58" s="11">
        <f t="shared" si="10"/>
        <v>1</v>
      </c>
      <c r="BZ58" s="11"/>
      <c r="CA58" s="9">
        <v>99569</v>
      </c>
      <c r="CB58" s="10">
        <f>CD58*1000/CA58</f>
        <v>7223.339471207404</v>
      </c>
      <c r="CC58" s="19">
        <v>693559.004637079</v>
      </c>
      <c r="CD58" s="19">
        <v>719220.68780865</v>
      </c>
      <c r="CE58" s="19">
        <v>693559.004637079</v>
      </c>
      <c r="CF58" s="11">
        <f t="shared" si="11"/>
        <v>1.0369999999999986</v>
      </c>
      <c r="CG58" s="11"/>
      <c r="CH58" s="9">
        <v>81270</v>
      </c>
      <c r="CI58" s="10">
        <f>CK58*1000/CH58</f>
        <v>7944.495625326725</v>
      </c>
      <c r="CJ58" s="19">
        <v>577027.337422059</v>
      </c>
      <c r="CK58" s="19">
        <v>645649.159470303</v>
      </c>
      <c r="CL58" s="19">
        <v>598377.348906676</v>
      </c>
      <c r="CM58" s="11">
        <f t="shared" si="12"/>
        <v>1.1189230000000008</v>
      </c>
      <c r="CN58" s="11"/>
      <c r="CO58" s="9">
        <v>87505</v>
      </c>
      <c r="CP58" s="10">
        <f>CR58*1000/CO58</f>
        <v>7321.826683667837</v>
      </c>
      <c r="CQ58" s="19">
        <v>536645.748465336</v>
      </c>
      <c r="CR58" s="19">
        <v>640696.443954354</v>
      </c>
      <c r="CS58" s="19">
        <v>600465.270810079</v>
      </c>
      <c r="CT58" s="11">
        <f t="shared" si="13"/>
        <v>1.193890840999999</v>
      </c>
      <c r="CU58" s="11"/>
      <c r="CV58" s="9">
        <v>84530</v>
      </c>
      <c r="CW58" s="10">
        <f>CY58*1000/CV58</f>
        <v>6823.255373595813</v>
      </c>
      <c r="CX58" s="19">
        <v>523970.640934767</v>
      </c>
      <c r="CY58" s="19">
        <v>576769.776730054</v>
      </c>
      <c r="CZ58" s="19">
        <v>625563.749164918</v>
      </c>
      <c r="DA58" s="11">
        <f t="shared" si="14"/>
        <v>1.1007673554019992</v>
      </c>
      <c r="DB58" s="11"/>
      <c r="DC58" s="9">
        <v>84291</v>
      </c>
      <c r="DD58" s="10">
        <f>DF58*1000/DC58</f>
        <v>7747.91985027386</v>
      </c>
      <c r="DE58" s="19">
        <v>598079.768947798</v>
      </c>
      <c r="DF58" s="19">
        <v>653079.912099434</v>
      </c>
      <c r="DG58" s="19">
        <v>658346.685584107</v>
      </c>
      <c r="DH58" s="11">
        <f t="shared" si="15"/>
        <v>1.0919612165587842</v>
      </c>
      <c r="DI58" s="11"/>
      <c r="DJ58" s="9"/>
      <c r="DK58" s="10" t="e">
        <f>DM58*1000/DJ58</f>
        <v>#DIV/0!</v>
      </c>
      <c r="DL58" s="19"/>
      <c r="DM58" s="19"/>
      <c r="DN58" s="19"/>
      <c r="DO58" s="11" t="e">
        <f t="shared" si="34"/>
        <v>#DIV/0!</v>
      </c>
    </row>
    <row r="59" spans="1:119" ht="12">
      <c r="A59" s="1" t="s">
        <v>64</v>
      </c>
      <c r="B59" s="9">
        <v>10802</v>
      </c>
      <c r="C59" s="10">
        <f>E59*1000/B59</f>
        <v>5993.041972511479</v>
      </c>
      <c r="D59" s="19">
        <v>62146.4744131126</v>
      </c>
      <c r="E59" s="19">
        <v>64736.839387069</v>
      </c>
      <c r="F59" s="19">
        <v>70521.1428379242</v>
      </c>
      <c r="G59" s="11">
        <f t="shared" si="0"/>
        <v>1.0416816078211806</v>
      </c>
      <c r="H59" s="11"/>
      <c r="I59" s="9">
        <v>10654</v>
      </c>
      <c r="J59" s="10">
        <f>L59*1000/I59</f>
        <v>6375.126712971653</v>
      </c>
      <c r="K59" s="19">
        <v>60376.8095736017</v>
      </c>
      <c r="L59" s="19">
        <v>67920.6</v>
      </c>
      <c r="M59" s="19">
        <v>62893.4120717427</v>
      </c>
      <c r="N59" s="11">
        <f t="shared" si="1"/>
        <v>1.1249451648683446</v>
      </c>
      <c r="O59" s="11"/>
      <c r="P59" s="9">
        <v>11255</v>
      </c>
      <c r="Q59" s="10">
        <f>S59*1000/P59</f>
        <v>6995.882718791649</v>
      </c>
      <c r="R59" s="19">
        <v>59291.1200488368</v>
      </c>
      <c r="S59" s="19">
        <v>78738.66</v>
      </c>
      <c r="T59" s="19">
        <v>66699.2588185676</v>
      </c>
      <c r="U59" s="11">
        <f t="shared" si="2"/>
        <v>1.3280008867288169</v>
      </c>
      <c r="V59" s="11"/>
      <c r="W59" s="9">
        <v>10306</v>
      </c>
      <c r="X59" s="10">
        <f>Z59*1000/W59</f>
        <v>7903.687172520862</v>
      </c>
      <c r="Y59" s="19">
        <v>59249.062108783</v>
      </c>
      <c r="Z59" s="19">
        <v>81455.4</v>
      </c>
      <c r="AA59" s="19">
        <v>78682.8070183145</v>
      </c>
      <c r="AB59" s="11">
        <f t="shared" si="3"/>
        <v>1.3747964457301538</v>
      </c>
      <c r="AC59" s="11"/>
      <c r="AD59" s="9">
        <v>10240</v>
      </c>
      <c r="AE59" s="10">
        <f>AG59*1000/AD59</f>
        <v>7596.7578125</v>
      </c>
      <c r="AF59" s="19">
        <v>59310.6203578211</v>
      </c>
      <c r="AG59" s="19">
        <v>77790.8</v>
      </c>
      <c r="AH59" s="19">
        <v>81540.030061983</v>
      </c>
      <c r="AI59" s="11">
        <f t="shared" si="4"/>
        <v>1.311582976719649</v>
      </c>
      <c r="AJ59" s="11"/>
      <c r="AK59" s="9">
        <v>10237</v>
      </c>
      <c r="AL59" s="10">
        <f>AN59*1000/AK59</f>
        <v>8535.137247240402</v>
      </c>
      <c r="AM59" s="19">
        <v>71284.0621722596</v>
      </c>
      <c r="AN59" s="19">
        <v>87374.2</v>
      </c>
      <c r="AO59" s="19">
        <v>93494.9624565607</v>
      </c>
      <c r="AP59" s="11">
        <f t="shared" si="5"/>
        <v>1.225718587541465</v>
      </c>
      <c r="AQ59" s="11"/>
      <c r="AR59" s="9">
        <v>9411</v>
      </c>
      <c r="AS59" s="10">
        <f>AU59*1000/AR59</f>
        <v>7472.543831686325</v>
      </c>
      <c r="AT59" s="19">
        <v>64372.271686499</v>
      </c>
      <c r="AU59" s="19">
        <v>70324.11</v>
      </c>
      <c r="AV59" s="19">
        <v>78902.2899284111</v>
      </c>
      <c r="AW59" s="11">
        <f t="shared" si="6"/>
        <v>1.0924596593776774</v>
      </c>
      <c r="AX59" s="11"/>
      <c r="AY59" s="9">
        <v>9440</v>
      </c>
      <c r="AZ59" s="10">
        <f>BB59*1000/AY59</f>
        <v>5917.8040254237285</v>
      </c>
      <c r="BA59" s="19">
        <v>52984.4174977782</v>
      </c>
      <c r="BB59" s="19">
        <v>55864.07</v>
      </c>
      <c r="BC59" s="19">
        <v>57883.3386919474</v>
      </c>
      <c r="BD59" s="11">
        <f t="shared" si="7"/>
        <v>1.0543490452139546</v>
      </c>
      <c r="BE59" s="11"/>
      <c r="BF59" s="9">
        <v>9141</v>
      </c>
      <c r="BG59" s="10">
        <f>BI59*1000/BF59</f>
        <v>6433.055464391205</v>
      </c>
      <c r="BH59" s="19">
        <v>55423.8291906925</v>
      </c>
      <c r="BI59" s="19">
        <v>58804.56</v>
      </c>
      <c r="BJ59" s="19">
        <v>58436.0613893079</v>
      </c>
      <c r="BK59" s="11">
        <f t="shared" si="8"/>
        <v>1.0609977848639016</v>
      </c>
      <c r="BL59" s="11"/>
      <c r="BM59" s="9">
        <v>8887</v>
      </c>
      <c r="BN59" s="10">
        <f>BP59*1000/BM59</f>
        <v>6278.135478789242</v>
      </c>
      <c r="BO59" s="19">
        <v>56127.8878248785</v>
      </c>
      <c r="BP59" s="19">
        <v>55793.79</v>
      </c>
      <c r="BQ59" s="19">
        <v>59551.5646512856</v>
      </c>
      <c r="BR59" s="11">
        <f t="shared" si="9"/>
        <v>0.9940475610641024</v>
      </c>
      <c r="BS59" s="11"/>
      <c r="BT59" s="9">
        <v>8887</v>
      </c>
      <c r="BU59" s="10">
        <f>BW59*1000/BT59</f>
        <v>5507.136252447316</v>
      </c>
      <c r="BV59" s="19">
        <v>48941.9198754993</v>
      </c>
      <c r="BW59" s="19">
        <v>48941.9198754993</v>
      </c>
      <c r="BX59" s="19">
        <v>48650.5960860348</v>
      </c>
      <c r="BY59" s="11">
        <f t="shared" si="10"/>
        <v>1</v>
      </c>
      <c r="BZ59" s="11"/>
      <c r="CA59" s="9">
        <v>8688</v>
      </c>
      <c r="CB59" s="10">
        <f>CD59*1000/CA59</f>
        <v>6239.83724884269</v>
      </c>
      <c r="CC59" s="19">
        <v>43789.7463796004</v>
      </c>
      <c r="CD59" s="19">
        <v>54211.7060179453</v>
      </c>
      <c r="CE59" s="19">
        <v>43789.7463796004</v>
      </c>
      <c r="CF59" s="11">
        <f t="shared" si="11"/>
        <v>1.238</v>
      </c>
      <c r="CG59" s="11"/>
      <c r="CH59" s="9">
        <v>8159</v>
      </c>
      <c r="CI59" s="10">
        <f>CK59*1000/CH59</f>
        <v>6851.7411598896315</v>
      </c>
      <c r="CJ59" s="19">
        <v>48089.6531073509</v>
      </c>
      <c r="CK59" s="19">
        <v>55903.3561235395</v>
      </c>
      <c r="CL59" s="19">
        <v>59534.9905469004</v>
      </c>
      <c r="CM59" s="11">
        <f t="shared" si="12"/>
        <v>1.1624820000000002</v>
      </c>
      <c r="CN59" s="11"/>
      <c r="CO59" s="9">
        <v>9076</v>
      </c>
      <c r="CP59" s="10">
        <f>CR59*1000/CO59</f>
        <v>5126.45613866288</v>
      </c>
      <c r="CQ59" s="19">
        <v>45899.6116748635</v>
      </c>
      <c r="CR59" s="19">
        <v>46527.7159145043</v>
      </c>
      <c r="CS59" s="19">
        <v>53357.4723790187</v>
      </c>
      <c r="CT59" s="11">
        <f t="shared" si="13"/>
        <v>1.0136843040000003</v>
      </c>
      <c r="CU59" s="11"/>
      <c r="CV59" s="9">
        <v>9076</v>
      </c>
      <c r="CW59" s="10">
        <f>CY59*1000/CV59</f>
        <v>4809.767175033649</v>
      </c>
      <c r="CX59" s="19">
        <v>46405.3276315026</v>
      </c>
      <c r="CY59" s="19">
        <v>43653.4468806054</v>
      </c>
      <c r="CZ59" s="19">
        <v>47040.3522420317</v>
      </c>
      <c r="DA59" s="11">
        <f t="shared" si="14"/>
        <v>0.940699034112</v>
      </c>
      <c r="DB59" s="11"/>
      <c r="DC59" s="9">
        <v>8663</v>
      </c>
      <c r="DD59" s="10">
        <f>DF59*1000/DC59</f>
        <v>5375.382444092451</v>
      </c>
      <c r="DE59" s="19">
        <v>50507.5841032305</v>
      </c>
      <c r="DF59" s="19">
        <v>46566.9381131729</v>
      </c>
      <c r="DG59" s="19">
        <v>47512.4355812396</v>
      </c>
      <c r="DH59" s="11">
        <f t="shared" si="15"/>
        <v>0.9219791233331718</v>
      </c>
      <c r="DI59" s="11"/>
      <c r="DJ59" s="9"/>
      <c r="DK59" s="10" t="e">
        <f>DM59*1000/DJ59</f>
        <v>#DIV/0!</v>
      </c>
      <c r="DL59" s="19"/>
      <c r="DM59" s="19"/>
      <c r="DN59" s="19"/>
      <c r="DO59" s="11" t="e">
        <f t="shared" si="34"/>
        <v>#DIV/0!</v>
      </c>
    </row>
    <row r="60" spans="1:119" ht="12">
      <c r="A60" s="1" t="s">
        <v>65</v>
      </c>
      <c r="B60" s="9">
        <v>34634</v>
      </c>
      <c r="C60" s="10">
        <f>E60*1000/B60</f>
        <v>7634.239219958885</v>
      </c>
      <c r="D60" s="19">
        <v>380310.077147351</v>
      </c>
      <c r="E60" s="19">
        <v>264404.241144056</v>
      </c>
      <c r="F60" s="19">
        <v>280505.443411134</v>
      </c>
      <c r="G60" s="11">
        <f t="shared" si="0"/>
        <v>0.6952333294119175</v>
      </c>
      <c r="H60" s="11"/>
      <c r="I60" s="9">
        <v>34444</v>
      </c>
      <c r="J60" s="10">
        <f>L60*1000/I60</f>
        <v>6647.252351643247</v>
      </c>
      <c r="K60" s="19">
        <v>340735.818924601</v>
      </c>
      <c r="L60" s="19">
        <v>228957.96</v>
      </c>
      <c r="M60" s="19">
        <v>236890.897840846</v>
      </c>
      <c r="N60" s="11">
        <f t="shared" si="1"/>
        <v>0.6719515451079255</v>
      </c>
      <c r="O60" s="11"/>
      <c r="P60" s="9">
        <v>33207</v>
      </c>
      <c r="Q60" s="10">
        <f>S60*1000/P60</f>
        <v>6687.9648869214325</v>
      </c>
      <c r="R60" s="19">
        <v>303219.662575012</v>
      </c>
      <c r="S60" s="19">
        <v>222087.25</v>
      </c>
      <c r="T60" s="19">
        <v>203748.920774383</v>
      </c>
      <c r="U60" s="11">
        <f t="shared" si="2"/>
        <v>0.7324302392331135</v>
      </c>
      <c r="V60" s="11"/>
      <c r="W60" s="9">
        <v>30668</v>
      </c>
      <c r="X60" s="10">
        <f>Z60*1000/W60</f>
        <v>8547.358810486501</v>
      </c>
      <c r="Y60" s="19">
        <v>324174.381046504</v>
      </c>
      <c r="Z60" s="19">
        <v>262130.4</v>
      </c>
      <c r="AA60" s="19">
        <v>237435.119463137</v>
      </c>
      <c r="AB60" s="11">
        <f t="shared" si="3"/>
        <v>0.8086092403532542</v>
      </c>
      <c r="AC60" s="11"/>
      <c r="AD60" s="9">
        <v>29336</v>
      </c>
      <c r="AE60" s="10">
        <f>AG60*1000/AD60</f>
        <v>9963.301063539679</v>
      </c>
      <c r="AF60" s="19">
        <v>363678.620630065</v>
      </c>
      <c r="AG60" s="19">
        <v>292283.4</v>
      </c>
      <c r="AH60" s="19">
        <v>294073.893160397</v>
      </c>
      <c r="AI60" s="11">
        <f t="shared" si="4"/>
        <v>0.8036859562809209</v>
      </c>
      <c r="AJ60" s="11"/>
      <c r="AK60" s="9">
        <v>29054</v>
      </c>
      <c r="AL60" s="10">
        <f>AN60*1000/AK60</f>
        <v>10053.486611137881</v>
      </c>
      <c r="AM60" s="19">
        <v>376217.605173331</v>
      </c>
      <c r="AN60" s="19">
        <v>292094</v>
      </c>
      <c r="AO60" s="19">
        <v>302360.805783446</v>
      </c>
      <c r="AP60" s="11">
        <f t="shared" si="5"/>
        <v>0.7763964152220533</v>
      </c>
      <c r="AQ60" s="11"/>
      <c r="AR60" s="9">
        <v>27911</v>
      </c>
      <c r="AS60" s="10">
        <f>AU60*1000/AR60</f>
        <v>10198.528178854216</v>
      </c>
      <c r="AT60" s="19">
        <v>357328.198167517</v>
      </c>
      <c r="AU60" s="19">
        <v>284651.12</v>
      </c>
      <c r="AV60" s="19">
        <v>277428.332115016</v>
      </c>
      <c r="AW60" s="11">
        <f t="shared" si="6"/>
        <v>0.7966097315011067</v>
      </c>
      <c r="AX60" s="11"/>
      <c r="AY60" s="9">
        <v>27398</v>
      </c>
      <c r="AZ60" s="10">
        <f>BB60*1000/AY60</f>
        <v>9814.881378202788</v>
      </c>
      <c r="BA60" s="19">
        <v>346870.947726337</v>
      </c>
      <c r="BB60" s="19">
        <v>268908.12</v>
      </c>
      <c r="BC60" s="19">
        <v>276320.772533812</v>
      </c>
      <c r="BD60" s="11">
        <f t="shared" si="7"/>
        <v>0.7752396727446728</v>
      </c>
      <c r="BE60" s="11"/>
      <c r="BF60" s="9">
        <v>26793</v>
      </c>
      <c r="BG60" s="10">
        <f>BI60*1000/BF60</f>
        <v>13755.228604486247</v>
      </c>
      <c r="BH60" s="19">
        <v>323047.012422924</v>
      </c>
      <c r="BI60" s="19">
        <v>368543.84</v>
      </c>
      <c r="BJ60" s="19">
        <v>250438.860191892</v>
      </c>
      <c r="BK60" s="11">
        <f t="shared" si="8"/>
        <v>1.1408365526609883</v>
      </c>
      <c r="BL60" s="11"/>
      <c r="BM60" s="9">
        <v>25832</v>
      </c>
      <c r="BN60" s="10">
        <f>BP60*1000/BM60</f>
        <v>11903.033059770827</v>
      </c>
      <c r="BO60" s="19">
        <v>339449.002427507</v>
      </c>
      <c r="BP60" s="19">
        <v>307479.15</v>
      </c>
      <c r="BQ60" s="19">
        <v>387255.829733609</v>
      </c>
      <c r="BR60" s="11">
        <f t="shared" si="9"/>
        <v>0.9058183933407361</v>
      </c>
      <c r="BS60" s="11"/>
      <c r="BT60" s="9">
        <v>25832</v>
      </c>
      <c r="BU60" s="10">
        <f>BW60*1000/BT60</f>
        <v>12585.48894429003</v>
      </c>
      <c r="BV60" s="19">
        <v>325108.3504089</v>
      </c>
      <c r="BW60" s="19">
        <v>325108.3504089</v>
      </c>
      <c r="BX60" s="19">
        <v>294489.123629047</v>
      </c>
      <c r="BY60" s="11">
        <f t="shared" si="10"/>
        <v>1</v>
      </c>
      <c r="BZ60" s="11"/>
      <c r="CA60" s="9">
        <v>24348</v>
      </c>
      <c r="CB60" s="10">
        <f>CD60*1000/CA60</f>
        <v>10021.062890421883</v>
      </c>
      <c r="CC60" s="19">
        <v>285705.90076814</v>
      </c>
      <c r="CD60" s="19">
        <v>243992.839255992</v>
      </c>
      <c r="CE60" s="19">
        <v>285705.90076814</v>
      </c>
      <c r="CF60" s="11">
        <f t="shared" si="11"/>
        <v>0.8540000000000016</v>
      </c>
      <c r="CG60" s="11"/>
      <c r="CH60" s="9">
        <v>21023</v>
      </c>
      <c r="CI60" s="10">
        <f>CK60*1000/CH60</f>
        <v>12740.92971990872</v>
      </c>
      <c r="CJ60" s="19">
        <v>258569.406663604</v>
      </c>
      <c r="CK60" s="19">
        <v>267852.565501641</v>
      </c>
      <c r="CL60" s="19">
        <v>220818.273290718</v>
      </c>
      <c r="CM60" s="11">
        <f t="shared" si="12"/>
        <v>1.0359020000000012</v>
      </c>
      <c r="CN60" s="11"/>
      <c r="CO60" s="9">
        <v>21376</v>
      </c>
      <c r="CP60" s="10">
        <f>CR60*1000/CO60</f>
        <v>13256.895890224923</v>
      </c>
      <c r="CQ60" s="19">
        <v>248463.326815465</v>
      </c>
      <c r="CR60" s="19">
        <v>283379.406549448</v>
      </c>
      <c r="CS60" s="19">
        <v>257383.657174794</v>
      </c>
      <c r="CT60" s="11">
        <f t="shared" si="13"/>
        <v>1.140528102</v>
      </c>
      <c r="CU60" s="11"/>
      <c r="CV60" s="9">
        <v>20584</v>
      </c>
      <c r="CW60" s="10">
        <f>CY60*1000/CV60</f>
        <v>11312.550231662408</v>
      </c>
      <c r="CX60" s="19">
        <v>230957.483206679</v>
      </c>
      <c r="CY60" s="19">
        <v>232857.533968539</v>
      </c>
      <c r="CZ60" s="19">
        <v>263413.499964411</v>
      </c>
      <c r="DA60" s="11">
        <f t="shared" si="14"/>
        <v>1.0082268421680007</v>
      </c>
      <c r="DB60" s="11"/>
      <c r="DC60" s="9">
        <v>20620</v>
      </c>
      <c r="DD60" s="10">
        <f>DF60*1000/DC60</f>
        <v>11009.68417699966</v>
      </c>
      <c r="DE60" s="19">
        <v>242089.315257067</v>
      </c>
      <c r="DF60" s="19">
        <v>227019.687729733</v>
      </c>
      <c r="DG60" s="19">
        <v>244080.945844246</v>
      </c>
      <c r="DH60" s="11">
        <f t="shared" si="15"/>
        <v>0.9377517859004556</v>
      </c>
      <c r="DI60" s="11"/>
      <c r="DJ60" s="9"/>
      <c r="DK60" s="10" t="e">
        <f>DM60*1000/DJ60</f>
        <v>#DIV/0!</v>
      </c>
      <c r="DL60" s="19"/>
      <c r="DM60" s="19"/>
      <c r="DN60" s="19"/>
      <c r="DO60" s="11" t="e">
        <f t="shared" si="34"/>
        <v>#DIV/0!</v>
      </c>
    </row>
    <row r="61" spans="1:119" ht="12">
      <c r="A61" s="1" t="s">
        <v>66</v>
      </c>
      <c r="B61" s="9">
        <v>23975</v>
      </c>
      <c r="C61" s="10">
        <f>E61*1000/B61</f>
        <v>6535.016184353661</v>
      </c>
      <c r="D61" s="19">
        <v>122507.642029095</v>
      </c>
      <c r="E61" s="19">
        <v>156677.013019879</v>
      </c>
      <c r="F61" s="19">
        <v>165390.725438901</v>
      </c>
      <c r="G61" s="11">
        <f t="shared" si="0"/>
        <v>1.2789162408551535</v>
      </c>
      <c r="H61" s="11"/>
      <c r="I61" s="9">
        <v>24460</v>
      </c>
      <c r="J61" s="10">
        <f>L61*1000/I61</f>
        <v>6910.982829108749</v>
      </c>
      <c r="K61" s="19">
        <v>126995.694877885</v>
      </c>
      <c r="L61" s="19">
        <v>169042.64</v>
      </c>
      <c r="M61" s="19">
        <v>162416.856698013</v>
      </c>
      <c r="N61" s="11">
        <f t="shared" si="1"/>
        <v>1.3310895315195213</v>
      </c>
      <c r="O61" s="11"/>
      <c r="P61" s="9">
        <v>22497</v>
      </c>
      <c r="Q61" s="10">
        <f>S61*1000/P61</f>
        <v>7523.719607058719</v>
      </c>
      <c r="R61" s="19">
        <v>114982.103224857</v>
      </c>
      <c r="S61" s="19">
        <v>169261.12</v>
      </c>
      <c r="T61" s="19">
        <v>153051.473914704</v>
      </c>
      <c r="U61" s="11">
        <f t="shared" si="2"/>
        <v>1.4720649149111136</v>
      </c>
      <c r="V61" s="11"/>
      <c r="W61" s="9">
        <v>21536</v>
      </c>
      <c r="X61" s="10">
        <f>Z61*1000/W61</f>
        <v>7142.120170876671</v>
      </c>
      <c r="Y61" s="19">
        <v>99452.2000977051</v>
      </c>
      <c r="Z61" s="19">
        <v>153812.7</v>
      </c>
      <c r="AA61" s="19">
        <v>146400.094474551</v>
      </c>
      <c r="AB61" s="11">
        <f t="shared" si="3"/>
        <v>1.5465992692860426</v>
      </c>
      <c r="AC61" s="11"/>
      <c r="AD61" s="9">
        <v>22174</v>
      </c>
      <c r="AE61" s="10">
        <f>AG61*1000/AD61</f>
        <v>8238.112203481554</v>
      </c>
      <c r="AF61" s="19">
        <v>125362.476064138</v>
      </c>
      <c r="AG61" s="19">
        <v>182671.9</v>
      </c>
      <c r="AH61" s="19">
        <v>193885.513876685</v>
      </c>
      <c r="AI61" s="11">
        <f t="shared" si="4"/>
        <v>1.4571497447652624</v>
      </c>
      <c r="AJ61" s="11"/>
      <c r="AK61" s="9">
        <v>21971</v>
      </c>
      <c r="AL61" s="10">
        <f>AN61*1000/AK61</f>
        <v>6935.291975786264</v>
      </c>
      <c r="AM61" s="19">
        <v>125224.319076155</v>
      </c>
      <c r="AN61" s="19">
        <v>152375.3</v>
      </c>
      <c r="AO61" s="19">
        <v>182470.584580222</v>
      </c>
      <c r="AP61" s="11">
        <f t="shared" si="5"/>
        <v>1.2168187547287292</v>
      </c>
      <c r="AQ61" s="11"/>
      <c r="AR61" s="9">
        <v>25065</v>
      </c>
      <c r="AS61" s="10">
        <f>AU61*1000/AR61</f>
        <v>5547.496509076402</v>
      </c>
      <c r="AT61" s="19">
        <v>154440.848246576</v>
      </c>
      <c r="AU61" s="19">
        <v>139048</v>
      </c>
      <c r="AV61" s="19">
        <v>187926.520642647</v>
      </c>
      <c r="AW61" s="11">
        <f t="shared" si="6"/>
        <v>0.9003317553527017</v>
      </c>
      <c r="AX61" s="11"/>
      <c r="AY61" s="9">
        <v>25320</v>
      </c>
      <c r="AZ61" s="10">
        <f>BB61*1000/AY61</f>
        <v>6672.860979462876</v>
      </c>
      <c r="BA61" s="19">
        <v>186137.23625366</v>
      </c>
      <c r="BB61" s="19">
        <v>168956.84</v>
      </c>
      <c r="BC61" s="19">
        <v>167585.264652758</v>
      </c>
      <c r="BD61" s="11">
        <f t="shared" si="7"/>
        <v>0.9077003795723748</v>
      </c>
      <c r="BE61" s="11"/>
      <c r="BF61" s="9">
        <v>27920</v>
      </c>
      <c r="BG61" s="10">
        <f>BI61*1000/BF61</f>
        <v>6269.48782234957</v>
      </c>
      <c r="BH61" s="19">
        <v>181140.829575598</v>
      </c>
      <c r="BI61" s="19">
        <v>175044.1</v>
      </c>
      <c r="BJ61" s="19">
        <v>164421.599761825</v>
      </c>
      <c r="BK61" s="11">
        <f t="shared" si="8"/>
        <v>0.96634259879519</v>
      </c>
      <c r="BL61" s="11"/>
      <c r="BM61" s="9">
        <v>28520</v>
      </c>
      <c r="BN61" s="10">
        <f>BP61*1000/BM61</f>
        <v>6783.882187938289</v>
      </c>
      <c r="BO61" s="19">
        <v>198160.123008503</v>
      </c>
      <c r="BP61" s="19">
        <v>193476.32</v>
      </c>
      <c r="BQ61" s="19">
        <v>191490.568245612</v>
      </c>
      <c r="BR61" s="11">
        <f t="shared" si="9"/>
        <v>0.9763635441006362</v>
      </c>
      <c r="BS61" s="11"/>
      <c r="BT61" s="9">
        <v>28418</v>
      </c>
      <c r="BU61" s="10">
        <f>BW61*1000/BT61</f>
        <v>7055.753326091773</v>
      </c>
      <c r="BV61" s="19">
        <v>200510.398020876</v>
      </c>
      <c r="BW61" s="19">
        <v>200510.398020876</v>
      </c>
      <c r="BX61" s="19">
        <v>195771.042840691</v>
      </c>
      <c r="BY61" s="11">
        <f t="shared" si="10"/>
        <v>1</v>
      </c>
      <c r="BZ61" s="11"/>
      <c r="CA61" s="9">
        <v>28414</v>
      </c>
      <c r="CB61" s="10">
        <f>CD61*1000/CA61</f>
        <v>6497.303937730556</v>
      </c>
      <c r="CC61" s="19">
        <v>203543.984660061</v>
      </c>
      <c r="CD61" s="19">
        <v>184614.394086676</v>
      </c>
      <c r="CE61" s="19">
        <v>203543.984660061</v>
      </c>
      <c r="CF61" s="11">
        <f t="shared" si="11"/>
        <v>0.9070000000000034</v>
      </c>
      <c r="CG61" s="11"/>
      <c r="CH61" s="9">
        <v>26387</v>
      </c>
      <c r="CI61" s="10">
        <f>CK61*1000/CH61</f>
        <v>6933.577639498427</v>
      </c>
      <c r="CJ61" s="19">
        <v>180425.662826638</v>
      </c>
      <c r="CK61" s="19">
        <v>182956.313173445</v>
      </c>
      <c r="CL61" s="19">
        <v>163646.076183761</v>
      </c>
      <c r="CM61" s="11">
        <f t="shared" si="12"/>
        <v>1.0140260000000032</v>
      </c>
      <c r="CN61" s="11"/>
      <c r="CO61" s="9">
        <v>26291</v>
      </c>
      <c r="CP61" s="10">
        <f>CR61*1000/CO61</f>
        <v>6036.132789670648</v>
      </c>
      <c r="CQ61" s="19">
        <v>148623.823124127</v>
      </c>
      <c r="CR61" s="19">
        <v>158695.967173231</v>
      </c>
      <c r="CS61" s="19">
        <v>150708.420867266</v>
      </c>
      <c r="CT61" s="11">
        <f t="shared" si="13"/>
        <v>1.0677693779999995</v>
      </c>
      <c r="CU61" s="11"/>
      <c r="CV61" s="9">
        <v>25696</v>
      </c>
      <c r="CW61" s="10">
        <f>CY61*1000/CV61</f>
        <v>4915.869027448941</v>
      </c>
      <c r="CX61" s="19">
        <v>136764.145980152</v>
      </c>
      <c r="CY61" s="19">
        <v>126318.170529328</v>
      </c>
      <c r="CZ61" s="19">
        <v>146032.567085928</v>
      </c>
      <c r="DA61" s="11">
        <f t="shared" si="14"/>
        <v>0.9236205119700013</v>
      </c>
      <c r="DB61" s="11"/>
      <c r="DC61" s="9">
        <v>25702</v>
      </c>
      <c r="DD61" s="10">
        <f>DF61*1000/DC61</f>
        <v>7862.540762797486</v>
      </c>
      <c r="DE61" s="19">
        <v>194311.215958418</v>
      </c>
      <c r="DF61" s="19">
        <v>202083.022685421</v>
      </c>
      <c r="DG61" s="19">
        <v>179469.824765028</v>
      </c>
      <c r="DH61" s="11">
        <f t="shared" si="15"/>
        <v>1.0399966964782215</v>
      </c>
      <c r="DI61" s="11"/>
      <c r="DJ61" s="3"/>
      <c r="DK61" s="10" t="e">
        <f>DM61*1000/DJ61</f>
        <v>#DIV/0!</v>
      </c>
      <c r="DL61" s="19"/>
      <c r="DM61" s="19"/>
      <c r="DN61" s="19"/>
      <c r="DO61" s="11" t="e">
        <f t="shared" si="34"/>
        <v>#DIV/0!</v>
      </c>
    </row>
    <row r="62" spans="1:119" ht="12">
      <c r="A62" s="15" t="s">
        <v>67</v>
      </c>
      <c r="B62" s="12" t="s">
        <v>0</v>
      </c>
      <c r="C62" s="12" t="s">
        <v>0</v>
      </c>
      <c r="D62" s="19">
        <v>2891431.04786662</v>
      </c>
      <c r="E62" s="19">
        <v>2604949.20646397</v>
      </c>
      <c r="F62" s="19">
        <v>2627778.47793252</v>
      </c>
      <c r="G62" s="11">
        <f t="shared" si="0"/>
        <v>0.9009203966271218</v>
      </c>
      <c r="H62" s="11"/>
      <c r="I62" s="12" t="s">
        <v>0</v>
      </c>
      <c r="J62" s="12" t="s">
        <v>0</v>
      </c>
      <c r="K62" s="19">
        <v>2853740.8566359</v>
      </c>
      <c r="L62" s="19">
        <v>2664835.37</v>
      </c>
      <c r="M62" s="19">
        <v>2570993.34443144</v>
      </c>
      <c r="N62" s="11">
        <f t="shared" si="1"/>
        <v>0.933804260398546</v>
      </c>
      <c r="O62" s="11"/>
      <c r="P62" s="12" t="s">
        <v>0</v>
      </c>
      <c r="Q62" s="12" t="s">
        <v>0</v>
      </c>
      <c r="R62" s="19">
        <v>2854234.31932988</v>
      </c>
      <c r="S62" s="19">
        <v>2836860.96</v>
      </c>
      <c r="T62" s="19">
        <v>2665296.16756599</v>
      </c>
      <c r="U62" s="11">
        <f t="shared" si="2"/>
        <v>0.9939131278703287</v>
      </c>
      <c r="V62" s="11"/>
      <c r="W62" s="12" t="s">
        <v>0</v>
      </c>
      <c r="X62" s="12" t="s">
        <v>0</v>
      </c>
      <c r="Y62" s="19">
        <v>2336412.16672956</v>
      </c>
      <c r="Z62" s="19">
        <v>2478288.84</v>
      </c>
      <c r="AA62" s="19">
        <v>2322190.72462847</v>
      </c>
      <c r="AB62" s="11">
        <f t="shared" si="3"/>
        <v>1.060724163009746</v>
      </c>
      <c r="AC62" s="11"/>
      <c r="AD62" s="12" t="s">
        <v>0</v>
      </c>
      <c r="AE62" s="12" t="s">
        <v>0</v>
      </c>
      <c r="AF62" s="19">
        <v>2903678.06300356</v>
      </c>
      <c r="AG62" s="19">
        <v>3016856.6</v>
      </c>
      <c r="AH62" s="19">
        <v>3080001.48302921</v>
      </c>
      <c r="AI62" s="11">
        <f t="shared" si="4"/>
        <v>1.0389776464679312</v>
      </c>
      <c r="AJ62" s="11"/>
      <c r="AK62" s="12" t="s">
        <v>0</v>
      </c>
      <c r="AL62" s="12" t="s">
        <v>0</v>
      </c>
      <c r="AM62" s="19">
        <v>2886083.78305883</v>
      </c>
      <c r="AN62" s="19">
        <v>2702227.6</v>
      </c>
      <c r="AO62" s="19">
        <v>2998576.53643173</v>
      </c>
      <c r="AP62" s="11">
        <f t="shared" si="5"/>
        <v>0.936295618256803</v>
      </c>
      <c r="AQ62" s="11"/>
      <c r="AR62" s="12" t="s">
        <v>0</v>
      </c>
      <c r="AS62" s="12" t="s">
        <v>0</v>
      </c>
      <c r="AT62" s="19">
        <v>2974620.85546897</v>
      </c>
      <c r="AU62" s="19">
        <v>2789080.61</v>
      </c>
      <c r="AV62" s="19">
        <v>2785124.4729509</v>
      </c>
      <c r="AW62" s="11">
        <f t="shared" si="6"/>
        <v>0.9376255817181386</v>
      </c>
      <c r="AX62" s="11"/>
      <c r="AY62" s="12" t="s">
        <v>0</v>
      </c>
      <c r="AZ62" s="12" t="s">
        <v>0</v>
      </c>
      <c r="BA62" s="19">
        <v>2914851.83099502</v>
      </c>
      <c r="BB62" s="19">
        <v>2926468.49</v>
      </c>
      <c r="BC62" s="19">
        <v>2733039.64365889</v>
      </c>
      <c r="BD62" s="11">
        <f t="shared" si="7"/>
        <v>1.0039853343080614</v>
      </c>
      <c r="BE62" s="11"/>
      <c r="BF62" s="12" t="s">
        <v>0</v>
      </c>
      <c r="BG62" s="12" t="s">
        <v>0</v>
      </c>
      <c r="BH62" s="19">
        <v>2891234.56082566</v>
      </c>
      <c r="BI62" s="19">
        <v>3163490.58</v>
      </c>
      <c r="BJ62" s="19">
        <v>2902757.09711356</v>
      </c>
      <c r="BK62" s="11">
        <f t="shared" si="8"/>
        <v>1.0941660088265517</v>
      </c>
      <c r="BL62" s="11"/>
      <c r="BM62" s="12" t="s">
        <v>0</v>
      </c>
      <c r="BN62" s="12" t="s">
        <v>0</v>
      </c>
      <c r="BO62" s="19">
        <v>2997137.08856391</v>
      </c>
      <c r="BP62" s="19">
        <v>2740364.59</v>
      </c>
      <c r="BQ62" s="19">
        <v>3279365.52610001</v>
      </c>
      <c r="BR62" s="11">
        <f t="shared" si="9"/>
        <v>0.9143274094656297</v>
      </c>
      <c r="BS62" s="11"/>
      <c r="BT62" s="12" t="s">
        <v>0</v>
      </c>
      <c r="BU62" s="12" t="s">
        <v>0</v>
      </c>
      <c r="BV62" s="19">
        <v>2806556.33508405</v>
      </c>
      <c r="BW62" s="19">
        <v>2806556.33508405</v>
      </c>
      <c r="BX62" s="19">
        <v>2566111.38337675</v>
      </c>
      <c r="BY62" s="11">
        <f t="shared" si="10"/>
        <v>1</v>
      </c>
      <c r="BZ62" s="11"/>
      <c r="CA62" s="12" t="s">
        <v>0</v>
      </c>
      <c r="CB62" s="12" t="s">
        <v>0</v>
      </c>
      <c r="CC62" s="19">
        <v>3104472.68392343</v>
      </c>
      <c r="CD62" s="19">
        <v>2701985.88239365</v>
      </c>
      <c r="CE62" s="19">
        <v>3104472.68392343</v>
      </c>
      <c r="CF62" s="11">
        <f t="shared" si="11"/>
        <v>0.8703526033216316</v>
      </c>
      <c r="CG62" s="11"/>
      <c r="CH62" s="12" t="s">
        <v>0</v>
      </c>
      <c r="CI62" s="12" t="s">
        <v>0</v>
      </c>
      <c r="CJ62" s="19">
        <v>2696956.87268249</v>
      </c>
      <c r="CK62" s="19">
        <v>2704780.29994278</v>
      </c>
      <c r="CL62" s="19">
        <v>2347303.43518537</v>
      </c>
      <c r="CM62" s="11">
        <f t="shared" si="12"/>
        <v>1.0029008351373851</v>
      </c>
      <c r="CN62" s="11"/>
      <c r="CO62" s="12" t="s">
        <v>0</v>
      </c>
      <c r="CP62" s="12" t="s">
        <v>0</v>
      </c>
      <c r="CQ62" s="19">
        <v>2808645.2509135</v>
      </c>
      <c r="CR62" s="19">
        <v>3303111.69056692</v>
      </c>
      <c r="CS62" s="19">
        <v>2816792.6677458</v>
      </c>
      <c r="CT62" s="11">
        <f t="shared" si="13"/>
        <v>1.176051581983377</v>
      </c>
      <c r="CU62" s="11"/>
      <c r="CV62" s="12" t="s">
        <v>0</v>
      </c>
      <c r="CW62" s="12" t="s">
        <v>0</v>
      </c>
      <c r="CX62" s="19">
        <v>2823054.97515342</v>
      </c>
      <c r="CY62" s="19">
        <v>2747618.83740435</v>
      </c>
      <c r="CZ62" s="19">
        <v>3320058.26955522</v>
      </c>
      <c r="DA62" s="11">
        <f t="shared" si="14"/>
        <v>0.9732785445508475</v>
      </c>
      <c r="DB62" s="11"/>
      <c r="DC62" s="12" t="s">
        <v>0</v>
      </c>
      <c r="DD62" s="12" t="s">
        <v>0</v>
      </c>
      <c r="DE62" s="19">
        <v>2999210.89232861</v>
      </c>
      <c r="DF62" s="19">
        <v>3082937.72327326</v>
      </c>
      <c r="DG62" s="19">
        <v>2919067.61208663</v>
      </c>
      <c r="DH62" s="11">
        <f t="shared" si="15"/>
        <v>1.0279162866335296</v>
      </c>
      <c r="DI62" s="11"/>
      <c r="DJ62" s="12" t="s">
        <v>0</v>
      </c>
      <c r="DK62" s="12" t="s">
        <v>0</v>
      </c>
      <c r="DL62" s="19"/>
      <c r="DM62" s="19"/>
      <c r="DN62" s="19"/>
      <c r="DO62" s="11" t="e">
        <f t="shared" si="34"/>
        <v>#DIV/0!</v>
      </c>
    </row>
    <row r="63" spans="1:119" ht="12">
      <c r="A63" s="1" t="s">
        <v>68</v>
      </c>
      <c r="B63" s="9">
        <v>63945</v>
      </c>
      <c r="C63" s="10">
        <f aca="true" t="shared" si="35" ref="C63:C69">E63*1000/B63</f>
        <v>7035.460255773821</v>
      </c>
      <c r="D63" s="19">
        <v>374570.397939217</v>
      </c>
      <c r="E63" s="19">
        <v>449882.506055457</v>
      </c>
      <c r="F63" s="19">
        <v>412921.260988817</v>
      </c>
      <c r="G63" s="11">
        <f t="shared" si="0"/>
        <v>1.2010626267601137</v>
      </c>
      <c r="H63" s="11"/>
      <c r="I63" s="9">
        <v>63627</v>
      </c>
      <c r="J63" s="10">
        <f aca="true" t="shared" si="36" ref="J63:J69">L63*1000/I63</f>
        <v>6735.80083926635</v>
      </c>
      <c r="K63" s="19">
        <v>372279.118412749</v>
      </c>
      <c r="L63" s="19">
        <v>428578.8</v>
      </c>
      <c r="M63" s="19">
        <v>447130.535848755</v>
      </c>
      <c r="N63" s="11">
        <f t="shared" si="1"/>
        <v>1.1512297596150183</v>
      </c>
      <c r="O63" s="11"/>
      <c r="P63" s="9">
        <v>63429</v>
      </c>
      <c r="Q63" s="10">
        <f aca="true" t="shared" si="37" ref="Q63:Q69">S63*1000/P63</f>
        <v>6537.288621923726</v>
      </c>
      <c r="R63" s="19">
        <v>368211.710365818</v>
      </c>
      <c r="S63" s="19">
        <v>414653.68</v>
      </c>
      <c r="T63" s="19">
        <v>423896.278811875</v>
      </c>
      <c r="U63" s="11">
        <f t="shared" si="2"/>
        <v>1.1261284427593081</v>
      </c>
      <c r="V63" s="11"/>
      <c r="W63" s="9">
        <v>60371</v>
      </c>
      <c r="X63" s="10">
        <f aca="true" t="shared" si="38" ref="X63:X69">Z63*1000/W63</f>
        <v>5578.337281144921</v>
      </c>
      <c r="Y63" s="19">
        <v>259858.097102706</v>
      </c>
      <c r="Z63" s="19">
        <v>336769.8</v>
      </c>
      <c r="AA63" s="19">
        <v>292633.594228667</v>
      </c>
      <c r="AB63" s="11">
        <f t="shared" si="3"/>
        <v>1.2959757796844618</v>
      </c>
      <c r="AC63" s="11"/>
      <c r="AD63" s="9">
        <v>59643</v>
      </c>
      <c r="AE63" s="10">
        <f aca="true" t="shared" si="39" ref="AE63:AE69">AG63*1000/AD63</f>
        <v>6610.752309575307</v>
      </c>
      <c r="AF63" s="19">
        <v>367871.653477904</v>
      </c>
      <c r="AG63" s="19">
        <v>394285.1</v>
      </c>
      <c r="AH63" s="19">
        <v>476752.752939839</v>
      </c>
      <c r="AI63" s="11">
        <f t="shared" si="4"/>
        <v>1.0718007116677244</v>
      </c>
      <c r="AJ63" s="11"/>
      <c r="AK63" s="9">
        <v>57930</v>
      </c>
      <c r="AL63" s="10">
        <f aca="true" t="shared" si="40" ref="AL63:AL69">AN63*1000/AK63</f>
        <v>6150.754358708787</v>
      </c>
      <c r="AM63" s="19">
        <v>371634.229448105</v>
      </c>
      <c r="AN63" s="19">
        <v>356313.2</v>
      </c>
      <c r="AO63" s="19">
        <v>398317.831602566</v>
      </c>
      <c r="AP63" s="11">
        <f t="shared" si="5"/>
        <v>0.9587739012338625</v>
      </c>
      <c r="AQ63" s="11"/>
      <c r="AR63" s="9">
        <v>56965</v>
      </c>
      <c r="AS63" s="10">
        <f aca="true" t="shared" si="41" ref="AS63:AS69">AU63*1000/AR63</f>
        <v>6957.633634687966</v>
      </c>
      <c r="AT63" s="19">
        <v>364151.19781553</v>
      </c>
      <c r="AU63" s="19">
        <v>396341.6</v>
      </c>
      <c r="AV63" s="19">
        <v>349138.66456858</v>
      </c>
      <c r="AW63" s="11">
        <f t="shared" si="6"/>
        <v>1.088398452009972</v>
      </c>
      <c r="AX63" s="11"/>
      <c r="AY63" s="9">
        <v>56711</v>
      </c>
      <c r="AZ63" s="10">
        <f aca="true" t="shared" si="42" ref="AZ63:AZ69">BB63*1000/AY63</f>
        <v>7536.611944772619</v>
      </c>
      <c r="BA63" s="19">
        <v>358552.990049911</v>
      </c>
      <c r="BB63" s="19">
        <v>427408.8</v>
      </c>
      <c r="BC63" s="19">
        <v>390248.51933387</v>
      </c>
      <c r="BD63" s="11">
        <f t="shared" si="7"/>
        <v>1.19203803025183</v>
      </c>
      <c r="BE63" s="11"/>
      <c r="BF63" s="9">
        <v>56479</v>
      </c>
      <c r="BG63" s="10">
        <f aca="true" t="shared" si="43" ref="BG63:BG69">BI63*1000/BF63</f>
        <v>7449.316914251314</v>
      </c>
      <c r="BH63" s="19">
        <v>349918.36620699</v>
      </c>
      <c r="BI63" s="19">
        <v>420729.97</v>
      </c>
      <c r="BJ63" s="19">
        <v>417116.000002319</v>
      </c>
      <c r="BK63" s="11">
        <f t="shared" si="8"/>
        <v>1.2023660677219847</v>
      </c>
      <c r="BL63" s="11"/>
      <c r="BM63" s="9">
        <v>56873</v>
      </c>
      <c r="BN63" s="10">
        <f aca="true" t="shared" si="44" ref="BN63:BN69">BP63*1000/BM63</f>
        <v>5795.846711093137</v>
      </c>
      <c r="BO63" s="19">
        <v>368852.843922837</v>
      </c>
      <c r="BP63" s="19">
        <v>329627.19</v>
      </c>
      <c r="BQ63" s="19">
        <v>443496.143515572</v>
      </c>
      <c r="BR63" s="11">
        <f t="shared" si="9"/>
        <v>0.8936550047827667</v>
      </c>
      <c r="BS63" s="11"/>
      <c r="BT63" s="9">
        <v>55089</v>
      </c>
      <c r="BU63" s="10">
        <f aca="true" t="shared" si="45" ref="BU63:BU69">BW63*1000/BT63</f>
        <v>6385.847829020096</v>
      </c>
      <c r="BV63" s="19">
        <v>351789.971052888</v>
      </c>
      <c r="BW63" s="19">
        <v>351789.971052888</v>
      </c>
      <c r="BX63" s="19">
        <v>314378.868263798</v>
      </c>
      <c r="BY63" s="11">
        <f t="shared" si="10"/>
        <v>1</v>
      </c>
      <c r="BZ63" s="11"/>
      <c r="CA63" s="9">
        <v>54862</v>
      </c>
      <c r="CB63" s="10">
        <f aca="true" t="shared" si="46" ref="CB63:CB69">CD63*1000/CA63</f>
        <v>5065.01087051285</v>
      </c>
      <c r="CC63" s="19">
        <v>354887.134582472</v>
      </c>
      <c r="CD63" s="19">
        <v>277876.626378076</v>
      </c>
      <c r="CE63" s="19">
        <v>354887.134582472</v>
      </c>
      <c r="CF63" s="11">
        <f t="shared" si="11"/>
        <v>0.7830000000000011</v>
      </c>
      <c r="CG63" s="11"/>
      <c r="CH63" s="9">
        <v>44849</v>
      </c>
      <c r="CI63" s="10">
        <f aca="true" t="shared" si="47" ref="CI63:CI69">CK63*1000/CH63</f>
        <v>6906.725956279805</v>
      </c>
      <c r="CJ63" s="19">
        <v>334975.719662205</v>
      </c>
      <c r="CK63" s="19">
        <v>309759.752413193</v>
      </c>
      <c r="CL63" s="19">
        <v>262285.988495506</v>
      </c>
      <c r="CM63" s="11">
        <f t="shared" si="12"/>
        <v>0.9247229999999993</v>
      </c>
      <c r="CN63" s="11"/>
      <c r="CO63" s="9">
        <v>49653</v>
      </c>
      <c r="CP63" s="10">
        <f aca="true" t="shared" si="48" ref="CP63:CP69">CR63*1000/CO63</f>
        <v>7454.828801427547</v>
      </c>
      <c r="CQ63" s="19">
        <v>317940.445211314</v>
      </c>
      <c r="CR63" s="19">
        <v>370154.614477282</v>
      </c>
      <c r="CS63" s="19">
        <v>294006.842317142</v>
      </c>
      <c r="CT63" s="11">
        <f t="shared" si="13"/>
        <v>1.1642262570000008</v>
      </c>
      <c r="CU63" s="11"/>
      <c r="CV63" s="9">
        <v>48063</v>
      </c>
      <c r="CW63" s="10">
        <f aca="true" t="shared" si="49" ref="CW63:CW69">CY63*1000/CV63</f>
        <v>5810.117336937206</v>
      </c>
      <c r="CX63" s="19">
        <v>297593.435287018</v>
      </c>
      <c r="CY63" s="19">
        <v>279251.669565213</v>
      </c>
      <c r="CZ63" s="19">
        <v>346466.091271977</v>
      </c>
      <c r="DA63" s="11">
        <f t="shared" si="14"/>
        <v>0.9383663631419992</v>
      </c>
      <c r="DB63" s="11"/>
      <c r="DC63" s="9">
        <v>46247</v>
      </c>
      <c r="DD63" s="10">
        <f aca="true" t="shared" si="50" ref="DD63:DD69">DF63*1000/DC63</f>
        <v>6223.410818036932</v>
      </c>
      <c r="DE63" s="19">
        <v>318833.93011556</v>
      </c>
      <c r="DF63" s="19">
        <v>287814.080101754</v>
      </c>
      <c r="DG63" s="19">
        <v>299183.035448809</v>
      </c>
      <c r="DH63" s="11">
        <f t="shared" si="15"/>
        <v>0.9027084413426043</v>
      </c>
      <c r="DI63" s="11"/>
      <c r="DJ63" s="9"/>
      <c r="DK63" s="10" t="e">
        <f aca="true" t="shared" si="51" ref="DK63:DK69">DM63*1000/DJ63</f>
        <v>#DIV/0!</v>
      </c>
      <c r="DL63" s="19"/>
      <c r="DM63" s="19"/>
      <c r="DN63" s="19"/>
      <c r="DO63" s="11" t="e">
        <f t="shared" si="34"/>
        <v>#DIV/0!</v>
      </c>
    </row>
    <row r="64" spans="1:119" ht="12">
      <c r="A64" s="1" t="s">
        <v>69</v>
      </c>
      <c r="B64" s="9">
        <v>62516</v>
      </c>
      <c r="C64" s="10">
        <f t="shared" si="35"/>
        <v>10584.929378656248</v>
      </c>
      <c r="D64" s="19">
        <v>767701.508958925</v>
      </c>
      <c r="E64" s="19">
        <v>661727.445036074</v>
      </c>
      <c r="F64" s="19">
        <v>717595.147830384</v>
      </c>
      <c r="G64" s="11">
        <f t="shared" si="0"/>
        <v>0.861959286667859</v>
      </c>
      <c r="H64" s="11"/>
      <c r="I64" s="9">
        <v>62651</v>
      </c>
      <c r="J64" s="10">
        <f t="shared" si="36"/>
        <v>11714.172798518779</v>
      </c>
      <c r="K64" s="19">
        <v>790189.164260805</v>
      </c>
      <c r="L64" s="19">
        <v>733904.64</v>
      </c>
      <c r="M64" s="19">
        <v>681110.888358915</v>
      </c>
      <c r="N64" s="11">
        <f t="shared" si="1"/>
        <v>0.9287708224733033</v>
      </c>
      <c r="O64" s="11"/>
      <c r="P64" s="9">
        <v>60529</v>
      </c>
      <c r="Q64" s="10">
        <f t="shared" si="37"/>
        <v>13141.645161823259</v>
      </c>
      <c r="R64" s="19">
        <v>756286.502438281</v>
      </c>
      <c r="S64" s="19">
        <v>795450.64</v>
      </c>
      <c r="T64" s="19">
        <v>702416.83689506</v>
      </c>
      <c r="U64" s="11">
        <f t="shared" si="2"/>
        <v>1.0517847898057855</v>
      </c>
      <c r="V64" s="11"/>
      <c r="W64" s="9">
        <v>56928</v>
      </c>
      <c r="X64" s="10">
        <f t="shared" si="38"/>
        <v>12732.922287802136</v>
      </c>
      <c r="Y64" s="19">
        <v>671448.567585963</v>
      </c>
      <c r="Z64" s="19">
        <v>724859.8</v>
      </c>
      <c r="AA64" s="19">
        <v>706219.390523798</v>
      </c>
      <c r="AB64" s="11">
        <f t="shared" si="3"/>
        <v>1.0795462750126412</v>
      </c>
      <c r="AC64" s="11"/>
      <c r="AD64" s="9">
        <v>57554</v>
      </c>
      <c r="AE64" s="10">
        <f t="shared" si="39"/>
        <v>14416.02842547868</v>
      </c>
      <c r="AF64" s="19">
        <v>734670.911736489</v>
      </c>
      <c r="AG64" s="19">
        <v>829700.1</v>
      </c>
      <c r="AH64" s="19">
        <v>793111.246125268</v>
      </c>
      <c r="AI64" s="11">
        <f t="shared" si="4"/>
        <v>1.1293493273592352</v>
      </c>
      <c r="AJ64" s="11"/>
      <c r="AK64" s="9">
        <v>57136</v>
      </c>
      <c r="AL64" s="10">
        <f t="shared" si="40"/>
        <v>11831.64379725567</v>
      </c>
      <c r="AM64" s="19">
        <v>753773.851638476</v>
      </c>
      <c r="AN64" s="19">
        <v>676012.8</v>
      </c>
      <c r="AO64" s="19">
        <v>851273.992328892</v>
      </c>
      <c r="AP64" s="11">
        <f t="shared" si="5"/>
        <v>0.8968376901514333</v>
      </c>
      <c r="AQ64" s="11"/>
      <c r="AR64" s="9">
        <v>57183</v>
      </c>
      <c r="AS64" s="10">
        <f t="shared" si="41"/>
        <v>10904.125351940262</v>
      </c>
      <c r="AT64" s="19">
        <v>732949.5506278</v>
      </c>
      <c r="AU64" s="19">
        <v>623530.6</v>
      </c>
      <c r="AV64" s="19">
        <v>657336.781982567</v>
      </c>
      <c r="AW64" s="11">
        <f t="shared" si="6"/>
        <v>0.8507142128212256</v>
      </c>
      <c r="AX64" s="11"/>
      <c r="AY64" s="9">
        <v>56129</v>
      </c>
      <c r="AZ64" s="10">
        <f t="shared" si="42"/>
        <v>13183.76133549502</v>
      </c>
      <c r="BA64" s="19">
        <v>764455.732069371</v>
      </c>
      <c r="BB64" s="19">
        <v>739991.34</v>
      </c>
      <c r="BC64" s="19">
        <v>650333.356344069</v>
      </c>
      <c r="BD64" s="11">
        <f t="shared" si="7"/>
        <v>0.9679976340773241</v>
      </c>
      <c r="BE64" s="11"/>
      <c r="BF64" s="9">
        <v>54745</v>
      </c>
      <c r="BG64" s="10">
        <f t="shared" si="43"/>
        <v>14951.944835144763</v>
      </c>
      <c r="BH64" s="19">
        <v>758757.447896415</v>
      </c>
      <c r="BI64" s="19">
        <v>818544.22</v>
      </c>
      <c r="BJ64" s="19">
        <v>734475.414402278</v>
      </c>
      <c r="BK64" s="11">
        <f t="shared" si="8"/>
        <v>1.0787956312907876</v>
      </c>
      <c r="BL64" s="11"/>
      <c r="BM64" s="9">
        <v>54933</v>
      </c>
      <c r="BN64" s="10">
        <f t="shared" si="44"/>
        <v>14060.731800557041</v>
      </c>
      <c r="BO64" s="19">
        <v>798588.108157136</v>
      </c>
      <c r="BP64" s="19">
        <v>772398.18</v>
      </c>
      <c r="BQ64" s="19">
        <v>861513.362280693</v>
      </c>
      <c r="BR64" s="11">
        <f t="shared" si="9"/>
        <v>0.9672047105515091</v>
      </c>
      <c r="BS64" s="11"/>
      <c r="BT64" s="9">
        <v>54468</v>
      </c>
      <c r="BU64" s="10">
        <f t="shared" si="45"/>
        <v>13908.203964112983</v>
      </c>
      <c r="BV64" s="19">
        <v>757552.053517306</v>
      </c>
      <c r="BW64" s="19">
        <v>757552.053517306</v>
      </c>
      <c r="BX64" s="19">
        <v>732707.914649908</v>
      </c>
      <c r="BY64" s="11">
        <f t="shared" si="10"/>
        <v>1</v>
      </c>
      <c r="BZ64" s="11"/>
      <c r="CA64" s="9">
        <v>54045</v>
      </c>
      <c r="CB64" s="10">
        <f t="shared" si="46"/>
        <v>13338.499210284244</v>
      </c>
      <c r="CC64" s="19">
        <v>827645.453294848</v>
      </c>
      <c r="CD64" s="19">
        <v>720879.189819812</v>
      </c>
      <c r="CE64" s="19">
        <v>827645.453294848</v>
      </c>
      <c r="CF64" s="11">
        <f t="shared" si="11"/>
        <v>0.8709999999999992</v>
      </c>
      <c r="CG64" s="11"/>
      <c r="CH64" s="9">
        <v>51872</v>
      </c>
      <c r="CI64" s="10">
        <f t="shared" si="47"/>
        <v>15919.253857134043</v>
      </c>
      <c r="CJ64" s="19">
        <v>706982.670606063</v>
      </c>
      <c r="CK64" s="19">
        <v>825763.536077257</v>
      </c>
      <c r="CL64" s="19">
        <v>615781.90609788</v>
      </c>
      <c r="CM64" s="11">
        <f t="shared" si="12"/>
        <v>1.1680109999999984</v>
      </c>
      <c r="CN64" s="11"/>
      <c r="CO64" s="9">
        <v>53006</v>
      </c>
      <c r="CP64" s="10">
        <f t="shared" si="48"/>
        <v>18908.966941971852</v>
      </c>
      <c r="CQ64" s="19">
        <v>760067.145167473</v>
      </c>
      <c r="CR64" s="19">
        <v>1002288.70172616</v>
      </c>
      <c r="CS64" s="19">
        <v>887766.786294205</v>
      </c>
      <c r="CT64" s="11">
        <f t="shared" si="13"/>
        <v>1.3186844190000029</v>
      </c>
      <c r="CU64" s="11"/>
      <c r="CV64" s="9">
        <v>52000</v>
      </c>
      <c r="CW64" s="10">
        <f t="shared" si="49"/>
        <v>14745.515279459942</v>
      </c>
      <c r="CX64" s="19">
        <v>848851.754923384</v>
      </c>
      <c r="CY64" s="19">
        <v>766766.794531917</v>
      </c>
      <c r="CZ64" s="19">
        <v>1119367.58325827</v>
      </c>
      <c r="DA64" s="11">
        <f t="shared" si="14"/>
        <v>0.9032988270149999</v>
      </c>
      <c r="DB64" s="11"/>
      <c r="DC64" s="9">
        <v>51639</v>
      </c>
      <c r="DD64" s="10">
        <f t="shared" si="50"/>
        <v>14763.527444330699</v>
      </c>
      <c r="DE64" s="19">
        <v>838121.617275998</v>
      </c>
      <c r="DF64" s="19">
        <v>762373.793697793</v>
      </c>
      <c r="DG64" s="19">
        <v>757074.273781324</v>
      </c>
      <c r="DH64" s="11">
        <f t="shared" si="15"/>
        <v>0.909621918804105</v>
      </c>
      <c r="DI64" s="11"/>
      <c r="DJ64" s="9"/>
      <c r="DK64" s="10" t="e">
        <f t="shared" si="51"/>
        <v>#DIV/0!</v>
      </c>
      <c r="DL64" s="19"/>
      <c r="DM64" s="19"/>
      <c r="DN64" s="19"/>
      <c r="DO64" s="11" t="e">
        <f t="shared" si="34"/>
        <v>#DIV/0!</v>
      </c>
    </row>
    <row r="65" spans="1:119" ht="12">
      <c r="A65" s="1" t="s">
        <v>70</v>
      </c>
      <c r="B65" s="9">
        <v>44016</v>
      </c>
      <c r="C65" s="10">
        <f t="shared" si="35"/>
        <v>8332.349652840057</v>
      </c>
      <c r="D65" s="19">
        <v>597049.43882881</v>
      </c>
      <c r="E65" s="19">
        <v>366756.702319408</v>
      </c>
      <c r="F65" s="19">
        <v>372440.578496523</v>
      </c>
      <c r="G65" s="11">
        <f t="shared" si="0"/>
        <v>0.6142819647211275</v>
      </c>
      <c r="H65" s="11"/>
      <c r="I65" s="9">
        <v>43515</v>
      </c>
      <c r="J65" s="10">
        <f t="shared" si="36"/>
        <v>9782.901758014477</v>
      </c>
      <c r="K65" s="19">
        <v>612262.419700575</v>
      </c>
      <c r="L65" s="19">
        <v>425702.97</v>
      </c>
      <c r="M65" s="19">
        <v>376101.762098581</v>
      </c>
      <c r="N65" s="11">
        <f t="shared" si="1"/>
        <v>0.6952949524620321</v>
      </c>
      <c r="O65" s="11"/>
      <c r="P65" s="9">
        <v>41923</v>
      </c>
      <c r="Q65" s="10">
        <f t="shared" si="37"/>
        <v>10718.698804951935</v>
      </c>
      <c r="R65" s="19">
        <v>617711.423244851</v>
      </c>
      <c r="S65" s="19">
        <v>449360.01</v>
      </c>
      <c r="T65" s="19">
        <v>429491.634660283</v>
      </c>
      <c r="U65" s="11">
        <f t="shared" si="2"/>
        <v>0.7274594464183656</v>
      </c>
      <c r="V65" s="11"/>
      <c r="W65" s="9">
        <v>40512</v>
      </c>
      <c r="X65" s="10">
        <f t="shared" si="38"/>
        <v>10205.940215244866</v>
      </c>
      <c r="Y65" s="19">
        <v>552691.899185863</v>
      </c>
      <c r="Z65" s="19">
        <v>413463.05</v>
      </c>
      <c r="AA65" s="19">
        <v>402060.943021663</v>
      </c>
      <c r="AB65" s="11">
        <f t="shared" si="3"/>
        <v>0.7480895786767409</v>
      </c>
      <c r="AC65" s="11"/>
      <c r="AD65" s="9">
        <v>40607</v>
      </c>
      <c r="AE65" s="10">
        <f t="shared" si="39"/>
        <v>11191.2084123427</v>
      </c>
      <c r="AF65" s="19">
        <v>587694.824058919</v>
      </c>
      <c r="AG65" s="19">
        <v>454441.4</v>
      </c>
      <c r="AH65" s="19">
        <v>439648.373320738</v>
      </c>
      <c r="AI65" s="11">
        <f t="shared" si="4"/>
        <v>0.7732608513741824</v>
      </c>
      <c r="AJ65" s="11"/>
      <c r="AK65" s="9">
        <v>39089</v>
      </c>
      <c r="AL65" s="10">
        <f t="shared" si="40"/>
        <v>11447.913735321958</v>
      </c>
      <c r="AM65" s="19">
        <v>619564.315341248</v>
      </c>
      <c r="AN65" s="19">
        <v>447487.5</v>
      </c>
      <c r="AO65" s="19">
        <v>479084.829961836</v>
      </c>
      <c r="AP65" s="11">
        <f t="shared" si="5"/>
        <v>0.7222615778856304</v>
      </c>
      <c r="AQ65" s="11"/>
      <c r="AR65" s="9">
        <v>38512</v>
      </c>
      <c r="AS65" s="10">
        <f t="shared" si="41"/>
        <v>11519.638554216868</v>
      </c>
      <c r="AT65" s="19">
        <v>609148.826295538</v>
      </c>
      <c r="AU65" s="19">
        <v>443644.32</v>
      </c>
      <c r="AV65" s="19">
        <v>439964.792447396</v>
      </c>
      <c r="AW65" s="11">
        <f t="shared" si="6"/>
        <v>0.728302018897364</v>
      </c>
      <c r="AX65" s="11"/>
      <c r="AY65" s="9">
        <v>37940</v>
      </c>
      <c r="AZ65" s="10">
        <f t="shared" si="42"/>
        <v>12149.272535582499</v>
      </c>
      <c r="BA65" s="19">
        <v>573105.870356144</v>
      </c>
      <c r="BB65" s="19">
        <v>460943.4</v>
      </c>
      <c r="BC65" s="19">
        <v>417394.16242231</v>
      </c>
      <c r="BD65" s="11">
        <f t="shared" si="7"/>
        <v>0.8042901387723649</v>
      </c>
      <c r="BE65" s="11"/>
      <c r="BF65" s="9">
        <v>37096</v>
      </c>
      <c r="BG65" s="10">
        <f t="shared" si="43"/>
        <v>13531.458917403494</v>
      </c>
      <c r="BH65" s="19">
        <v>516695.724877249</v>
      </c>
      <c r="BI65" s="19">
        <v>501963</v>
      </c>
      <c r="BJ65" s="19">
        <v>415573.276264611</v>
      </c>
      <c r="BK65" s="11">
        <f t="shared" si="8"/>
        <v>0.971486652263769</v>
      </c>
      <c r="BL65" s="11"/>
      <c r="BM65" s="9">
        <v>37086</v>
      </c>
      <c r="BN65" s="10">
        <f t="shared" si="44"/>
        <v>11424.152240737745</v>
      </c>
      <c r="BO65" s="19">
        <v>583580.007798101</v>
      </c>
      <c r="BP65" s="19">
        <v>423676.11</v>
      </c>
      <c r="BQ65" s="19">
        <v>566940.188103841</v>
      </c>
      <c r="BR65" s="11">
        <f t="shared" si="9"/>
        <v>0.7259949010223421</v>
      </c>
      <c r="BS65" s="11"/>
      <c r="BT65" s="9">
        <v>36890</v>
      </c>
      <c r="BU65" s="10">
        <f t="shared" si="45"/>
        <v>13433.842530996095</v>
      </c>
      <c r="BV65" s="19">
        <v>495574.450968446</v>
      </c>
      <c r="BW65" s="19">
        <v>495574.450968446</v>
      </c>
      <c r="BX65" s="19">
        <v>359784.524480039</v>
      </c>
      <c r="BY65" s="11">
        <f t="shared" si="10"/>
        <v>1</v>
      </c>
      <c r="BZ65" s="11"/>
      <c r="CA65" s="9">
        <v>36326</v>
      </c>
      <c r="CB65" s="10">
        <f t="shared" si="46"/>
        <v>12735.723674502286</v>
      </c>
      <c r="CC65" s="19">
        <v>619327.842302504</v>
      </c>
      <c r="CD65" s="19">
        <v>462637.89819997</v>
      </c>
      <c r="CE65" s="19">
        <v>619327.842302504</v>
      </c>
      <c r="CF65" s="11">
        <f t="shared" si="11"/>
        <v>0.7469999999999992</v>
      </c>
      <c r="CG65" s="11"/>
      <c r="CH65" s="9">
        <v>32803</v>
      </c>
      <c r="CI65" s="10">
        <f t="shared" si="47"/>
        <v>14152.683940253268</v>
      </c>
      <c r="CJ65" s="19">
        <v>448726.78805922</v>
      </c>
      <c r="CK65" s="19">
        <v>464250.491292128</v>
      </c>
      <c r="CL65" s="19">
        <v>335198.910680237</v>
      </c>
      <c r="CM65" s="11">
        <f t="shared" si="12"/>
        <v>1.0345949999999984</v>
      </c>
      <c r="CN65" s="11"/>
      <c r="CO65" s="9">
        <v>31526</v>
      </c>
      <c r="CP65" s="10">
        <f t="shared" si="48"/>
        <v>16498.436000439986</v>
      </c>
      <c r="CQ65" s="19">
        <v>498253.210988328</v>
      </c>
      <c r="CR65" s="19">
        <v>520129.693349871</v>
      </c>
      <c r="CS65" s="19">
        <v>515490.280822469</v>
      </c>
      <c r="CT65" s="11">
        <f t="shared" si="13"/>
        <v>1.0439063549999992</v>
      </c>
      <c r="CU65" s="11"/>
      <c r="CV65" s="9">
        <v>29938</v>
      </c>
      <c r="CW65" s="10">
        <f t="shared" si="49"/>
        <v>12801.868283010388</v>
      </c>
      <c r="CX65" s="19">
        <v>470092.760670239</v>
      </c>
      <c r="CY65" s="19">
        <v>383262.332656765</v>
      </c>
      <c r="CZ65" s="19">
        <v>490732.820303156</v>
      </c>
      <c r="DA65" s="11">
        <f t="shared" si="14"/>
        <v>0.8152908632549994</v>
      </c>
      <c r="DB65" s="11"/>
      <c r="DC65" s="9">
        <v>30533</v>
      </c>
      <c r="DD65" s="10">
        <f t="shared" si="50"/>
        <v>17195.290741499197</v>
      </c>
      <c r="DE65" s="19">
        <v>504284.394174582</v>
      </c>
      <c r="DF65" s="19">
        <v>525023.812210195</v>
      </c>
      <c r="DG65" s="19">
        <v>411138.459052619</v>
      </c>
      <c r="DH65" s="11">
        <f t="shared" si="15"/>
        <v>1.0411264323766345</v>
      </c>
      <c r="DI65" s="11"/>
      <c r="DJ65" s="9"/>
      <c r="DK65" s="10" t="e">
        <f t="shared" si="51"/>
        <v>#DIV/0!</v>
      </c>
      <c r="DL65" s="19"/>
      <c r="DM65" s="19"/>
      <c r="DN65" s="19"/>
      <c r="DO65" s="11" t="e">
        <f t="shared" si="34"/>
        <v>#DIV/0!</v>
      </c>
    </row>
    <row r="66" spans="1:119" ht="12">
      <c r="A66" s="1" t="s">
        <v>71</v>
      </c>
      <c r="B66" s="9">
        <v>88500</v>
      </c>
      <c r="C66" s="10">
        <f t="shared" si="35"/>
        <v>721.0496948542136</v>
      </c>
      <c r="D66" s="19">
        <v>66492.6540144481</v>
      </c>
      <c r="E66" s="19">
        <v>63812.8979945979</v>
      </c>
      <c r="F66" s="19">
        <v>67761.3985426578</v>
      </c>
      <c r="G66" s="11">
        <f t="shared" si="0"/>
        <v>0.9596984650474635</v>
      </c>
      <c r="H66" s="11"/>
      <c r="I66" s="9">
        <v>86708</v>
      </c>
      <c r="J66" s="10">
        <f t="shared" si="36"/>
        <v>765.5293629192232</v>
      </c>
      <c r="K66" s="19">
        <v>66239.9814040023</v>
      </c>
      <c r="L66" s="19">
        <v>66377.52</v>
      </c>
      <c r="M66" s="19">
        <v>63570.4084781936</v>
      </c>
      <c r="N66" s="11">
        <f t="shared" si="1"/>
        <v>1.0020763682761147</v>
      </c>
      <c r="O66" s="11"/>
      <c r="P66" s="9">
        <v>86040</v>
      </c>
      <c r="Q66" s="10">
        <f t="shared" si="37"/>
        <v>808.6956066945606</v>
      </c>
      <c r="R66" s="19">
        <v>66557.1879390846</v>
      </c>
      <c r="S66" s="19">
        <v>69580.17</v>
      </c>
      <c r="T66" s="19">
        <v>66695.3851726687</v>
      </c>
      <c r="U66" s="11">
        <f t="shared" si="2"/>
        <v>1.045419317650291</v>
      </c>
      <c r="V66" s="11"/>
      <c r="W66" s="9">
        <v>85145</v>
      </c>
      <c r="X66" s="10">
        <f t="shared" si="38"/>
        <v>741.1657760291267</v>
      </c>
      <c r="Y66" s="19">
        <v>57927.4195353967</v>
      </c>
      <c r="Z66" s="19">
        <v>63106.56</v>
      </c>
      <c r="AA66" s="19">
        <v>60558.4434039365</v>
      </c>
      <c r="AB66" s="11">
        <f t="shared" si="3"/>
        <v>1.0894074085492202</v>
      </c>
      <c r="AC66" s="11"/>
      <c r="AD66" s="9">
        <v>84073</v>
      </c>
      <c r="AE66" s="10">
        <f t="shared" si="39"/>
        <v>997.0311514992923</v>
      </c>
      <c r="AF66" s="19">
        <v>66744.3047420461</v>
      </c>
      <c r="AG66" s="19">
        <v>83823.4</v>
      </c>
      <c r="AH66" s="19">
        <v>72711.7400644519</v>
      </c>
      <c r="AI66" s="11">
        <f t="shared" si="4"/>
        <v>1.2558884285926915</v>
      </c>
      <c r="AJ66" s="11"/>
      <c r="AK66" s="9">
        <v>83124</v>
      </c>
      <c r="AL66" s="10">
        <f t="shared" si="40"/>
        <v>1444.5226408738752</v>
      </c>
      <c r="AM66" s="19">
        <v>75054.5198973504</v>
      </c>
      <c r="AN66" s="19">
        <v>120074.5</v>
      </c>
      <c r="AO66" s="19">
        <v>94260.1030526622</v>
      </c>
      <c r="AP66" s="11">
        <f t="shared" si="5"/>
        <v>1.5998303655025965</v>
      </c>
      <c r="AQ66" s="11"/>
      <c r="AR66" s="9">
        <v>81462</v>
      </c>
      <c r="AS66" s="10">
        <f t="shared" si="41"/>
        <v>1388.5718494512778</v>
      </c>
      <c r="AT66" s="19">
        <v>71563.5716140467</v>
      </c>
      <c r="AU66" s="19">
        <v>113115.84</v>
      </c>
      <c r="AV66" s="19">
        <v>114489.574931972</v>
      </c>
      <c r="AW66" s="11">
        <f t="shared" si="6"/>
        <v>1.5806343569609835</v>
      </c>
      <c r="AX66" s="11"/>
      <c r="AY66" s="9">
        <v>79621</v>
      </c>
      <c r="AZ66" s="10">
        <f t="shared" si="42"/>
        <v>1120.3290589166174</v>
      </c>
      <c r="BA66" s="19">
        <v>71439.3854908983</v>
      </c>
      <c r="BB66" s="19">
        <v>89201.72</v>
      </c>
      <c r="BC66" s="19">
        <v>112919.547147094</v>
      </c>
      <c r="BD66" s="11">
        <f t="shared" si="7"/>
        <v>1.24863504055987</v>
      </c>
      <c r="BE66" s="11"/>
      <c r="BF66" s="9">
        <v>79094</v>
      </c>
      <c r="BG66" s="10">
        <f t="shared" si="43"/>
        <v>1008.1014994816295</v>
      </c>
      <c r="BH66" s="19">
        <v>75243.1377522202</v>
      </c>
      <c r="BI66" s="19">
        <v>79734.78</v>
      </c>
      <c r="BJ66" s="19">
        <v>93951.2183590953</v>
      </c>
      <c r="BK66" s="11">
        <f t="shared" si="8"/>
        <v>1.0596950417268751</v>
      </c>
      <c r="BL66" s="11"/>
      <c r="BM66" s="9">
        <v>79464</v>
      </c>
      <c r="BN66" s="10">
        <f t="shared" si="44"/>
        <v>837.7394795127354</v>
      </c>
      <c r="BO66" s="19">
        <v>67636.9439994268</v>
      </c>
      <c r="BP66" s="19">
        <v>66570.13</v>
      </c>
      <c r="BQ66" s="19">
        <v>71674.5341937509</v>
      </c>
      <c r="BR66" s="11">
        <f t="shared" si="9"/>
        <v>0.984227347713465</v>
      </c>
      <c r="BS66" s="11"/>
      <c r="BT66" s="9">
        <v>75917</v>
      </c>
      <c r="BU66" s="10">
        <f t="shared" si="45"/>
        <v>713.7712422445987</v>
      </c>
      <c r="BV66" s="19">
        <v>54187.3713974832</v>
      </c>
      <c r="BW66" s="19">
        <v>54187.3713974832</v>
      </c>
      <c r="BX66" s="19">
        <v>53332.6928301093</v>
      </c>
      <c r="BY66" s="11">
        <f t="shared" si="10"/>
        <v>1</v>
      </c>
      <c r="BZ66" s="11"/>
      <c r="CA66" s="9">
        <v>74625</v>
      </c>
      <c r="CB66" s="10">
        <f t="shared" si="46"/>
        <v>919.5819039260167</v>
      </c>
      <c r="CC66" s="19">
        <v>66431.5581611607</v>
      </c>
      <c r="CD66" s="19">
        <v>68623.799580479</v>
      </c>
      <c r="CE66" s="19">
        <v>66431.5581611607</v>
      </c>
      <c r="CF66" s="11">
        <f t="shared" si="11"/>
        <v>1.033</v>
      </c>
      <c r="CG66" s="11"/>
      <c r="CH66" s="9">
        <v>66896</v>
      </c>
      <c r="CI66" s="10">
        <f t="shared" si="47"/>
        <v>962.3756129821215</v>
      </c>
      <c r="CJ66" s="19">
        <v>58628.8227040605</v>
      </c>
      <c r="CK66" s="19">
        <v>64379.079006052</v>
      </c>
      <c r="CL66" s="19">
        <v>60563.5738532945</v>
      </c>
      <c r="CM66" s="11">
        <f t="shared" si="12"/>
        <v>1.0980789999999991</v>
      </c>
      <c r="CN66" s="11"/>
      <c r="CO66" s="9">
        <v>54892</v>
      </c>
      <c r="CP66" s="10">
        <f t="shared" si="48"/>
        <v>1096.7329702029767</v>
      </c>
      <c r="CQ66" s="19">
        <v>46071.1875281583</v>
      </c>
      <c r="CR66" s="19">
        <v>60201.8662003818</v>
      </c>
      <c r="CS66" s="19">
        <v>50589.8035297326</v>
      </c>
      <c r="CT66" s="11">
        <f t="shared" si="13"/>
        <v>1.3067140100000019</v>
      </c>
      <c r="CU66" s="11"/>
      <c r="CV66" s="9">
        <v>54172</v>
      </c>
      <c r="CW66" s="10">
        <f t="shared" si="49"/>
        <v>1268.6270647213692</v>
      </c>
      <c r="CX66" s="19">
        <v>46958.0735833737</v>
      </c>
      <c r="CY66" s="19">
        <v>68724.065350086</v>
      </c>
      <c r="CZ66" s="19">
        <v>61360.7726340053</v>
      </c>
      <c r="DA66" s="11">
        <f t="shared" si="14"/>
        <v>1.4635196912000012</v>
      </c>
      <c r="DB66" s="11"/>
      <c r="DC66" s="9">
        <v>57425</v>
      </c>
      <c r="DD66" s="10">
        <f t="shared" si="50"/>
        <v>1259.5630420910197</v>
      </c>
      <c r="DE66" s="19">
        <v>38976.5225691885</v>
      </c>
      <c r="DF66" s="19">
        <v>72330.4076920768</v>
      </c>
      <c r="DG66" s="19">
        <v>57042.9082745085</v>
      </c>
      <c r="DH66" s="11">
        <f t="shared" si="15"/>
        <v>1.8557429684415978</v>
      </c>
      <c r="DI66" s="11"/>
      <c r="DJ66" s="9"/>
      <c r="DK66" s="10" t="e">
        <f t="shared" si="51"/>
        <v>#DIV/0!</v>
      </c>
      <c r="DL66" s="19"/>
      <c r="DM66" s="19"/>
      <c r="DN66" s="19"/>
      <c r="DO66" s="11" t="e">
        <f t="shared" si="34"/>
        <v>#DIV/0!</v>
      </c>
    </row>
    <row r="67" spans="1:119" ht="12">
      <c r="A67" s="1" t="s">
        <v>72</v>
      </c>
      <c r="B67" s="9">
        <v>68868</v>
      </c>
      <c r="C67" s="10">
        <f t="shared" si="35"/>
        <v>1346.5015558069874</v>
      </c>
      <c r="D67" s="19">
        <v>148141.741877368</v>
      </c>
      <c r="E67" s="19">
        <v>92730.8691453156</v>
      </c>
      <c r="F67" s="19">
        <v>95033.9012198593</v>
      </c>
      <c r="G67" s="11">
        <f t="shared" si="0"/>
        <v>0.6259604347171669</v>
      </c>
      <c r="H67" s="11"/>
      <c r="I67" s="9">
        <v>68419</v>
      </c>
      <c r="J67" s="10">
        <f t="shared" si="36"/>
        <v>2232.2058200207543</v>
      </c>
      <c r="K67" s="19">
        <v>174277.670246163</v>
      </c>
      <c r="L67" s="19">
        <v>152725.29</v>
      </c>
      <c r="M67" s="19">
        <v>109090.926228783</v>
      </c>
      <c r="N67" s="11">
        <f t="shared" si="1"/>
        <v>0.876333094103675</v>
      </c>
      <c r="O67" s="11"/>
      <c r="P67" s="9">
        <v>68742</v>
      </c>
      <c r="Q67" s="10">
        <f t="shared" si="37"/>
        <v>2205.661749730878</v>
      </c>
      <c r="R67" s="19">
        <v>178456.655877539</v>
      </c>
      <c r="S67" s="19">
        <v>151621.6</v>
      </c>
      <c r="T67" s="19">
        <v>156387.473408558</v>
      </c>
      <c r="U67" s="11">
        <f t="shared" si="2"/>
        <v>0.8496270383103346</v>
      </c>
      <c r="V67" s="11"/>
      <c r="W67" s="9">
        <v>68113</v>
      </c>
      <c r="X67" s="10">
        <f t="shared" si="38"/>
        <v>1610.3028790392436</v>
      </c>
      <c r="Y67" s="19">
        <v>124244.910339301</v>
      </c>
      <c r="Z67" s="19">
        <v>109682.56</v>
      </c>
      <c r="AA67" s="19">
        <v>105561.835196713</v>
      </c>
      <c r="AB67" s="11">
        <f t="shared" si="3"/>
        <v>0.8827931840464723</v>
      </c>
      <c r="AC67" s="11"/>
      <c r="AD67" s="9">
        <v>67506</v>
      </c>
      <c r="AE67" s="10">
        <f t="shared" si="39"/>
        <v>3225.8939946078867</v>
      </c>
      <c r="AF67" s="19">
        <v>214151.166880257</v>
      </c>
      <c r="AG67" s="19">
        <v>217767.2</v>
      </c>
      <c r="AH67" s="19">
        <v>189051.19047749</v>
      </c>
      <c r="AI67" s="11">
        <f t="shared" si="4"/>
        <v>1.0168854233783602</v>
      </c>
      <c r="AJ67" s="11"/>
      <c r="AK67" s="9">
        <v>67743</v>
      </c>
      <c r="AL67" s="10">
        <f t="shared" si="40"/>
        <v>2623.5182970934266</v>
      </c>
      <c r="AM67" s="19">
        <v>131261.434689354</v>
      </c>
      <c r="AN67" s="19">
        <v>177725</v>
      </c>
      <c r="AO67" s="19">
        <v>133477.839587335</v>
      </c>
      <c r="AP67" s="11">
        <f t="shared" si="5"/>
        <v>1.3539772776414307</v>
      </c>
      <c r="AQ67" s="11"/>
      <c r="AR67" s="9">
        <v>68233</v>
      </c>
      <c r="AS67" s="10">
        <f t="shared" si="41"/>
        <v>3275.8826374335</v>
      </c>
      <c r="AT67" s="19">
        <v>212211.359783755</v>
      </c>
      <c r="AU67" s="19">
        <v>223523.3</v>
      </c>
      <c r="AV67" s="19">
        <v>287329.359204594</v>
      </c>
      <c r="AW67" s="11">
        <f t="shared" si="6"/>
        <v>1.053305064478037</v>
      </c>
      <c r="AX67" s="11"/>
      <c r="AY67" s="9">
        <v>70730</v>
      </c>
      <c r="AZ67" s="10">
        <f t="shared" si="42"/>
        <v>2288.285734483246</v>
      </c>
      <c r="BA67" s="19">
        <v>191598.397875753</v>
      </c>
      <c r="BB67" s="19">
        <v>161850.45</v>
      </c>
      <c r="BC67" s="19">
        <v>201811.562828409</v>
      </c>
      <c r="BD67" s="11">
        <f t="shared" si="7"/>
        <v>0.8447380134407814</v>
      </c>
      <c r="BE67" s="11"/>
      <c r="BF67" s="9">
        <v>69403</v>
      </c>
      <c r="BG67" s="10">
        <f t="shared" si="43"/>
        <v>1987.6662392115616</v>
      </c>
      <c r="BH67" s="19">
        <v>167106.304232212</v>
      </c>
      <c r="BI67" s="19">
        <v>137950</v>
      </c>
      <c r="BJ67" s="19">
        <v>141161.047470549</v>
      </c>
      <c r="BK67" s="11">
        <f t="shared" si="8"/>
        <v>0.825522416008338</v>
      </c>
      <c r="BL67" s="11"/>
      <c r="BM67" s="9">
        <v>70526</v>
      </c>
      <c r="BN67" s="10">
        <f t="shared" si="44"/>
        <v>1849.9722088307858</v>
      </c>
      <c r="BO67" s="19">
        <v>156949.713718467</v>
      </c>
      <c r="BP67" s="19">
        <v>130471.14</v>
      </c>
      <c r="BQ67" s="19">
        <v>129565.506860686</v>
      </c>
      <c r="BR67" s="11">
        <f t="shared" si="9"/>
        <v>0.8312926281218728</v>
      </c>
      <c r="BS67" s="11"/>
      <c r="BT67" s="9">
        <v>67270</v>
      </c>
      <c r="BU67" s="10">
        <f t="shared" si="45"/>
        <v>2075.6595249494576</v>
      </c>
      <c r="BV67" s="19">
        <v>139629.61624335</v>
      </c>
      <c r="BW67" s="19">
        <v>139629.61624335</v>
      </c>
      <c r="BX67" s="19">
        <v>116073.070650583</v>
      </c>
      <c r="BY67" s="11">
        <f t="shared" si="10"/>
        <v>1</v>
      </c>
      <c r="BZ67" s="11"/>
      <c r="CA67" s="9">
        <v>67308</v>
      </c>
      <c r="CB67" s="10">
        <f t="shared" si="46"/>
        <v>3049.241484079916</v>
      </c>
      <c r="CC67" s="19">
        <v>192350.839559936</v>
      </c>
      <c r="CD67" s="19">
        <v>205238.345810451</v>
      </c>
      <c r="CE67" s="19">
        <v>192350.839559936</v>
      </c>
      <c r="CF67" s="11">
        <f t="shared" si="11"/>
        <v>1.0669999999999964</v>
      </c>
      <c r="CG67" s="11"/>
      <c r="CH67" s="9">
        <v>54930</v>
      </c>
      <c r="CI67" s="10">
        <f t="shared" si="47"/>
        <v>3118.893631116294</v>
      </c>
      <c r="CJ67" s="19">
        <v>152771.740714844</v>
      </c>
      <c r="CK67" s="19">
        <v>171320.827157218</v>
      </c>
      <c r="CL67" s="19">
        <v>163007.447342738</v>
      </c>
      <c r="CM67" s="11">
        <f t="shared" si="12"/>
        <v>1.1214169999999988</v>
      </c>
      <c r="CN67" s="11"/>
      <c r="CO67" s="9">
        <v>66851</v>
      </c>
      <c r="CP67" s="10">
        <f t="shared" si="48"/>
        <v>3892.7599089200908</v>
      </c>
      <c r="CQ67" s="19">
        <v>168158.686003549</v>
      </c>
      <c r="CR67" s="19">
        <v>260234.892671217</v>
      </c>
      <c r="CS67" s="19">
        <v>188576.009182042</v>
      </c>
      <c r="CT67" s="11">
        <f t="shared" si="13"/>
        <v>1.5475554599999952</v>
      </c>
      <c r="CU67" s="11"/>
      <c r="CV67" s="9">
        <v>67853</v>
      </c>
      <c r="CW67" s="10">
        <f t="shared" si="49"/>
        <v>4079.1229211221907</v>
      </c>
      <c r="CX67" s="19">
        <v>113196.379841053</v>
      </c>
      <c r="CY67" s="19">
        <v>276780.727566904</v>
      </c>
      <c r="CZ67" s="19">
        <v>175177.675675255</v>
      </c>
      <c r="DA67" s="11">
        <f t="shared" si="14"/>
        <v>2.4451376268000025</v>
      </c>
      <c r="DB67" s="11"/>
      <c r="DC67" s="9">
        <v>68620</v>
      </c>
      <c r="DD67" s="10">
        <f t="shared" si="50"/>
        <v>5930.875133393442</v>
      </c>
      <c r="DE67" s="19">
        <v>151725.8425942</v>
      </c>
      <c r="DF67" s="19">
        <v>406976.651653458</v>
      </c>
      <c r="DG67" s="19">
        <v>370990.566685012</v>
      </c>
      <c r="DH67" s="11">
        <f t="shared" si="15"/>
        <v>2.6823159765995954</v>
      </c>
      <c r="DI67" s="11"/>
      <c r="DJ67" s="9"/>
      <c r="DK67" s="10" t="e">
        <f t="shared" si="51"/>
        <v>#DIV/0!</v>
      </c>
      <c r="DL67" s="19"/>
      <c r="DM67" s="19"/>
      <c r="DN67" s="19"/>
      <c r="DO67" s="11" t="e">
        <f t="shared" si="34"/>
        <v>#DIV/0!</v>
      </c>
    </row>
    <row r="68" spans="1:119" ht="12">
      <c r="A68" s="1" t="s">
        <v>73</v>
      </c>
      <c r="B68" s="9"/>
      <c r="C68" s="10" t="e">
        <f t="shared" si="35"/>
        <v>#DIV/0!</v>
      </c>
      <c r="D68" s="19">
        <v>43634.2254952692</v>
      </c>
      <c r="E68" s="19">
        <v>16187.8250450609</v>
      </c>
      <c r="F68" s="19">
        <v>19802.3384719298</v>
      </c>
      <c r="G68" s="11">
        <f t="shared" si="0"/>
        <v>0.37098916873902055</v>
      </c>
      <c r="H68" s="11"/>
      <c r="I68" s="9"/>
      <c r="J68" s="10" t="e">
        <f t="shared" si="36"/>
        <v>#DIV/0!</v>
      </c>
      <c r="K68" s="19">
        <v>43977.5192678296</v>
      </c>
      <c r="L68" s="19">
        <v>23124.48</v>
      </c>
      <c r="M68" s="19">
        <v>16315.1833163764</v>
      </c>
      <c r="N68" s="11">
        <f t="shared" si="1"/>
        <v>0.5258250211697594</v>
      </c>
      <c r="O68" s="11"/>
      <c r="P68" s="9"/>
      <c r="Q68" s="10" t="e">
        <f t="shared" si="37"/>
        <v>#DIV/0!</v>
      </c>
      <c r="R68" s="19">
        <v>47074.0240275857</v>
      </c>
      <c r="S68" s="19">
        <v>25425.83</v>
      </c>
      <c r="T68" s="19">
        <v>24752.699680851</v>
      </c>
      <c r="U68" s="11">
        <f t="shared" si="2"/>
        <v>0.5401244215939621</v>
      </c>
      <c r="V68" s="11"/>
      <c r="W68" s="9"/>
      <c r="X68" s="10" t="e">
        <f t="shared" si="38"/>
        <v>#DIV/0!</v>
      </c>
      <c r="Y68" s="19">
        <v>35037.652886883</v>
      </c>
      <c r="Z68" s="19">
        <v>17731.68</v>
      </c>
      <c r="AA68" s="19">
        <v>18924.6919995377</v>
      </c>
      <c r="AB68" s="11">
        <f t="shared" si="3"/>
        <v>0.5060749947276916</v>
      </c>
      <c r="AC68" s="11"/>
      <c r="AD68" s="9"/>
      <c r="AE68" s="10" t="e">
        <f t="shared" si="39"/>
        <v>#DIV/0!</v>
      </c>
      <c r="AF68" s="19">
        <v>36751.9622368341</v>
      </c>
      <c r="AG68" s="19">
        <v>19735.1</v>
      </c>
      <c r="AH68" s="19">
        <v>18599.2490952381</v>
      </c>
      <c r="AI68" s="11">
        <f t="shared" si="4"/>
        <v>0.5369808521467404</v>
      </c>
      <c r="AJ68" s="11"/>
      <c r="AK68" s="9"/>
      <c r="AL68" s="10" t="e">
        <f t="shared" si="40"/>
        <v>#DIV/0!</v>
      </c>
      <c r="AM68" s="19">
        <v>36063.8504750481</v>
      </c>
      <c r="AN68" s="19">
        <v>18262.7</v>
      </c>
      <c r="AO68" s="19">
        <v>19365.597159784</v>
      </c>
      <c r="AP68" s="11">
        <f t="shared" si="5"/>
        <v>0.5063990605394624</v>
      </c>
      <c r="AQ68" s="11"/>
      <c r="AR68" s="9"/>
      <c r="AS68" s="10" t="e">
        <f t="shared" si="41"/>
        <v>#DIV/0!</v>
      </c>
      <c r="AT68" s="19">
        <v>36751.9622368341</v>
      </c>
      <c r="AU68" s="19">
        <v>19280.33</v>
      </c>
      <c r="AV68" s="19">
        <v>18611.1591497146</v>
      </c>
      <c r="AW68" s="11">
        <f t="shared" si="6"/>
        <v>0.5246068189707863</v>
      </c>
      <c r="AX68" s="11"/>
      <c r="AY68" s="9"/>
      <c r="AZ68" s="10" t="e">
        <f t="shared" si="42"/>
        <v>#DIV/0!</v>
      </c>
      <c r="BA68" s="19">
        <v>35034.9836345162</v>
      </c>
      <c r="BB68" s="19">
        <v>21485.28</v>
      </c>
      <c r="BC68" s="19">
        <v>18379.5913171971</v>
      </c>
      <c r="BD68" s="11">
        <f t="shared" si="7"/>
        <v>0.613252177427389</v>
      </c>
      <c r="BE68" s="11"/>
      <c r="BF68" s="9"/>
      <c r="BG68" s="10" t="e">
        <f t="shared" si="43"/>
        <v>#DIV/0!</v>
      </c>
      <c r="BH68" s="19">
        <v>36748.8996176175</v>
      </c>
      <c r="BI68" s="19">
        <v>23485.43</v>
      </c>
      <c r="BJ68" s="19">
        <v>22536.3427085645</v>
      </c>
      <c r="BK68" s="11">
        <f t="shared" si="8"/>
        <v>0.6390784552564136</v>
      </c>
      <c r="BL68" s="11"/>
      <c r="BM68" s="9"/>
      <c r="BN68" s="10" t="e">
        <f t="shared" si="44"/>
        <v>#DIV/0!</v>
      </c>
      <c r="BO68" s="19">
        <v>36404.8437367246</v>
      </c>
      <c r="BP68" s="19">
        <v>28551.31</v>
      </c>
      <c r="BQ68" s="19">
        <v>23265.551299117</v>
      </c>
      <c r="BR68" s="11">
        <f t="shared" si="9"/>
        <v>0.7842722854815585</v>
      </c>
      <c r="BS68" s="11"/>
      <c r="BT68" s="9"/>
      <c r="BU68" s="10" t="e">
        <f t="shared" si="45"/>
        <v>#DIV/0!</v>
      </c>
      <c r="BV68" s="19">
        <v>29187.3</v>
      </c>
      <c r="BW68" s="19">
        <v>29187.3</v>
      </c>
      <c r="BX68" s="19">
        <v>22890.7904780359</v>
      </c>
      <c r="BY68" s="11">
        <f t="shared" si="10"/>
        <v>1</v>
      </c>
      <c r="BZ68" s="11"/>
      <c r="CA68" s="9"/>
      <c r="CB68" s="10" t="e">
        <f t="shared" si="46"/>
        <v>#DIV/0!</v>
      </c>
      <c r="CC68" s="19">
        <v>28499.9602706404</v>
      </c>
      <c r="CD68" s="19">
        <v>29497.4588801128</v>
      </c>
      <c r="CE68" s="19">
        <v>28499.9602706404</v>
      </c>
      <c r="CF68" s="11">
        <f t="shared" si="11"/>
        <v>1.0349999999999995</v>
      </c>
      <c r="CG68" s="11"/>
      <c r="CH68" s="9"/>
      <c r="CI68" s="10" t="e">
        <f t="shared" si="47"/>
        <v>#DIV/0!</v>
      </c>
      <c r="CJ68" s="19">
        <v>26439.4596369253</v>
      </c>
      <c r="CK68" s="19">
        <v>29225.6498934645</v>
      </c>
      <c r="CL68" s="19">
        <v>27364.8407242177</v>
      </c>
      <c r="CM68" s="11">
        <f t="shared" si="12"/>
        <v>1.1053800000000003</v>
      </c>
      <c r="CN68" s="11"/>
      <c r="CO68" s="9"/>
      <c r="CP68" s="10" t="e">
        <f t="shared" si="48"/>
        <v>#DIV/0!</v>
      </c>
      <c r="CQ68" s="19">
        <v>25751.3478751394</v>
      </c>
      <c r="CR68" s="19">
        <v>30514.5067080455</v>
      </c>
      <c r="CS68" s="19">
        <v>28465.0249142216</v>
      </c>
      <c r="CT68" s="11">
        <f t="shared" si="13"/>
        <v>1.1849673599999984</v>
      </c>
      <c r="CU68" s="11"/>
      <c r="CV68" s="9"/>
      <c r="CW68" s="10" t="e">
        <f t="shared" si="49"/>
        <v>#DIV/0!</v>
      </c>
      <c r="CX68" s="19">
        <v>23695.5114091283</v>
      </c>
      <c r="CY68" s="19">
        <v>33834.4811559812</v>
      </c>
      <c r="CZ68" s="19">
        <v>28078.4075983246</v>
      </c>
      <c r="DA68" s="11">
        <f t="shared" si="14"/>
        <v>1.4278856688000003</v>
      </c>
      <c r="DB68" s="11"/>
      <c r="DC68" s="9"/>
      <c r="DD68" s="10" t="e">
        <f t="shared" si="50"/>
        <v>#DIV/0!</v>
      </c>
      <c r="DE68" s="19">
        <v>25411.9561619504</v>
      </c>
      <c r="DF68" s="19">
        <v>36611.9363320012</v>
      </c>
      <c r="DG68" s="19">
        <v>36285.3680198228</v>
      </c>
      <c r="DH68" s="11">
        <f t="shared" si="15"/>
        <v>1.4407366398191987</v>
      </c>
      <c r="DI68" s="11"/>
      <c r="DJ68" s="9"/>
      <c r="DK68" s="10" t="e">
        <f t="shared" si="51"/>
        <v>#DIV/0!</v>
      </c>
      <c r="DL68" s="19"/>
      <c r="DM68" s="19"/>
      <c r="DN68" s="19"/>
      <c r="DO68" s="11" t="e">
        <f t="shared" si="34"/>
        <v>#DIV/0!</v>
      </c>
    </row>
    <row r="69" spans="1:119" ht="12">
      <c r="A69" s="1" t="s">
        <v>74</v>
      </c>
      <c r="B69" s="9">
        <v>17731</v>
      </c>
      <c r="C69" s="10">
        <f t="shared" si="35"/>
        <v>13683.821329532851</v>
      </c>
      <c r="D69" s="19">
        <v>196130.04021053</v>
      </c>
      <c r="E69" s="19">
        <v>242627.835993947</v>
      </c>
      <c r="F69" s="19">
        <v>271455.052885369</v>
      </c>
      <c r="G69" s="11">
        <f t="shared" si="0"/>
        <v>1.237076358794937</v>
      </c>
      <c r="H69" s="11"/>
      <c r="I69" s="9">
        <v>18270</v>
      </c>
      <c r="J69" s="10">
        <f t="shared" si="36"/>
        <v>11533.610837438424</v>
      </c>
      <c r="K69" s="19">
        <v>186505.535382048</v>
      </c>
      <c r="L69" s="19">
        <v>210719.07</v>
      </c>
      <c r="M69" s="19">
        <v>230721.588605524</v>
      </c>
      <c r="N69" s="11">
        <f t="shared" si="1"/>
        <v>1.1298274314933963</v>
      </c>
      <c r="O69" s="11"/>
      <c r="P69" s="9">
        <v>19622</v>
      </c>
      <c r="Q69" s="10">
        <f t="shared" si="37"/>
        <v>13585.080012231168</v>
      </c>
      <c r="R69" s="19">
        <v>214988.990462686</v>
      </c>
      <c r="S69" s="19">
        <v>266566.44</v>
      </c>
      <c r="T69" s="19">
        <v>242900.458893816</v>
      </c>
      <c r="U69" s="11">
        <f t="shared" si="2"/>
        <v>1.2399073991012852</v>
      </c>
      <c r="V69" s="11"/>
      <c r="W69" s="9">
        <v>19505</v>
      </c>
      <c r="X69" s="10">
        <f t="shared" si="38"/>
        <v>12328.943347859524</v>
      </c>
      <c r="Y69" s="19">
        <v>182870.429302501</v>
      </c>
      <c r="Z69" s="19">
        <v>240476.04</v>
      </c>
      <c r="AA69" s="19">
        <v>226742.398368999</v>
      </c>
      <c r="AB69" s="11">
        <f t="shared" si="3"/>
        <v>1.3150077949574277</v>
      </c>
      <c r="AC69" s="11"/>
      <c r="AD69" s="9">
        <v>20847</v>
      </c>
      <c r="AE69" s="10">
        <f t="shared" si="39"/>
        <v>15084.295102412818</v>
      </c>
      <c r="AF69" s="19">
        <v>243379.989777088</v>
      </c>
      <c r="AG69" s="19">
        <v>314462.3</v>
      </c>
      <c r="AH69" s="19">
        <v>320046.58369353</v>
      </c>
      <c r="AI69" s="11">
        <f t="shared" si="4"/>
        <v>1.292063083279839</v>
      </c>
      <c r="AJ69" s="11"/>
      <c r="AK69" s="9">
        <v>21479</v>
      </c>
      <c r="AL69" s="10">
        <f t="shared" si="40"/>
        <v>11973.346058941292</v>
      </c>
      <c r="AM69" s="19">
        <v>235272.041803392</v>
      </c>
      <c r="AN69" s="19">
        <v>257175.5</v>
      </c>
      <c r="AO69" s="19">
        <v>303986.319742034</v>
      </c>
      <c r="AP69" s="11">
        <f t="shared" si="5"/>
        <v>1.093098432047918</v>
      </c>
      <c r="AQ69" s="11"/>
      <c r="AR69" s="9">
        <v>21354</v>
      </c>
      <c r="AS69" s="10">
        <f t="shared" si="41"/>
        <v>13324.529362180388</v>
      </c>
      <c r="AT69" s="19">
        <v>246274.647443731</v>
      </c>
      <c r="AU69" s="19">
        <v>284532</v>
      </c>
      <c r="AV69" s="19">
        <v>269202.430973896</v>
      </c>
      <c r="AW69" s="11">
        <f t="shared" si="6"/>
        <v>1.1553442587508325</v>
      </c>
      <c r="AX69" s="11"/>
      <c r="AY69" s="9">
        <v>21736</v>
      </c>
      <c r="AZ69" s="10">
        <f t="shared" si="42"/>
        <v>11980.872285609128</v>
      </c>
      <c r="BA69" s="19">
        <v>236531.467606114</v>
      </c>
      <c r="BB69" s="19">
        <v>260416.24</v>
      </c>
      <c r="BC69" s="19">
        <v>273275.273112632</v>
      </c>
      <c r="BD69" s="11">
        <f t="shared" si="7"/>
        <v>1.1009792592741203</v>
      </c>
      <c r="BE69" s="11"/>
      <c r="BF69" s="9">
        <v>21915</v>
      </c>
      <c r="BG69" s="10">
        <f t="shared" si="43"/>
        <v>16209.463837554187</v>
      </c>
      <c r="BH69" s="19">
        <v>256930.23152713</v>
      </c>
      <c r="BI69" s="19">
        <v>355230.4</v>
      </c>
      <c r="BJ69" s="19">
        <v>282874.855991868</v>
      </c>
      <c r="BK69" s="11">
        <f t="shared" si="8"/>
        <v>1.3825947919347523</v>
      </c>
      <c r="BL69" s="11"/>
      <c r="BM69" s="9">
        <v>22491</v>
      </c>
      <c r="BN69" s="10">
        <f t="shared" si="44"/>
        <v>13220.717620381485</v>
      </c>
      <c r="BO69" s="19">
        <v>253467.65426312</v>
      </c>
      <c r="BP69" s="19">
        <v>297347.16</v>
      </c>
      <c r="BQ69" s="19">
        <v>350443.058708108</v>
      </c>
      <c r="BR69" s="11">
        <f t="shared" si="9"/>
        <v>1.1731167862994047</v>
      </c>
      <c r="BS69" s="11"/>
      <c r="BT69" s="9">
        <v>22438</v>
      </c>
      <c r="BU69" s="10">
        <f t="shared" si="45"/>
        <v>10227.048770504813</v>
      </c>
      <c r="BV69" s="19">
        <v>229474.520312587</v>
      </c>
      <c r="BW69" s="19">
        <v>229474.520312587</v>
      </c>
      <c r="BX69" s="19">
        <v>269200.4118067</v>
      </c>
      <c r="BY69" s="11">
        <f t="shared" si="10"/>
        <v>1</v>
      </c>
      <c r="BZ69" s="11"/>
      <c r="CA69" s="9">
        <v>23336</v>
      </c>
      <c r="CB69" s="10">
        <f t="shared" si="46"/>
        <v>12501.14547532632</v>
      </c>
      <c r="CC69" s="19">
        <v>248066.947969571</v>
      </c>
      <c r="CD69" s="19">
        <v>291726.730812215</v>
      </c>
      <c r="CE69" s="19">
        <v>248066.947969571</v>
      </c>
      <c r="CF69" s="11">
        <f t="shared" si="11"/>
        <v>1.1759999999999982</v>
      </c>
      <c r="CG69" s="11"/>
      <c r="CH69" s="9">
        <v>22636</v>
      </c>
      <c r="CI69" s="10">
        <f t="shared" si="47"/>
        <v>8970.793224676885</v>
      </c>
      <c r="CJ69" s="19">
        <v>235891.41137154</v>
      </c>
      <c r="CK69" s="19">
        <v>203062.875433786</v>
      </c>
      <c r="CL69" s="19">
        <v>277408.299772932</v>
      </c>
      <c r="CM69" s="11">
        <f t="shared" si="12"/>
        <v>0.860832000000002</v>
      </c>
      <c r="CN69" s="11"/>
      <c r="CO69" s="9">
        <v>22967</v>
      </c>
      <c r="CP69" s="10">
        <f t="shared" si="48"/>
        <v>13287.93273489755</v>
      </c>
      <c r="CQ69" s="19">
        <v>267362.051239853</v>
      </c>
      <c r="CR69" s="19">
        <v>305183.951122392</v>
      </c>
      <c r="CS69" s="19">
        <v>230153.809292905</v>
      </c>
      <c r="CT69" s="11">
        <f t="shared" si="13"/>
        <v>1.141463231999999</v>
      </c>
      <c r="CU69" s="11"/>
      <c r="CV69" s="9">
        <v>22978</v>
      </c>
      <c r="CW69" s="10">
        <f t="shared" si="49"/>
        <v>14692.50169469475</v>
      </c>
      <c r="CX69" s="19">
        <v>287150.001581884</v>
      </c>
      <c r="CY69" s="19">
        <v>337604.303940696</v>
      </c>
      <c r="CZ69" s="19">
        <v>327771.168874462</v>
      </c>
      <c r="DA69" s="11">
        <f t="shared" si="14"/>
        <v>1.175707128959999</v>
      </c>
      <c r="DB69" s="11"/>
      <c r="DC69" s="9">
        <v>25965</v>
      </c>
      <c r="DD69" s="10">
        <f t="shared" si="50"/>
        <v>14877.536937117042</v>
      </c>
      <c r="DE69" s="19">
        <v>339075.519247002</v>
      </c>
      <c r="DF69" s="19">
        <v>386295.246572244</v>
      </c>
      <c r="DG69" s="19">
        <v>398653.505234514</v>
      </c>
      <c r="DH69" s="11">
        <f t="shared" si="15"/>
        <v>1.1392602079622398</v>
      </c>
      <c r="DI69" s="11"/>
      <c r="DJ69" s="9"/>
      <c r="DK69" s="10" t="e">
        <f t="shared" si="51"/>
        <v>#DIV/0!</v>
      </c>
      <c r="DL69" s="19"/>
      <c r="DM69" s="19"/>
      <c r="DN69" s="19"/>
      <c r="DO69" s="11" t="e">
        <f t="shared" si="34"/>
        <v>#DIV/0!</v>
      </c>
    </row>
    <row r="70" spans="1:119" ht="12">
      <c r="A70" s="15" t="s">
        <v>75</v>
      </c>
      <c r="B70" s="12" t="s">
        <v>0</v>
      </c>
      <c r="C70" s="12" t="s">
        <v>0</v>
      </c>
      <c r="D70" s="19">
        <v>1050945.51627448</v>
      </c>
      <c r="E70" s="19">
        <v>857747.288519717</v>
      </c>
      <c r="F70" s="19">
        <v>850908.088978609</v>
      </c>
      <c r="G70" s="11">
        <f t="shared" si="0"/>
        <v>0.8161672277363763</v>
      </c>
      <c r="H70" s="11"/>
      <c r="I70" s="12" t="s">
        <v>0</v>
      </c>
      <c r="J70" s="12" t="s">
        <v>0</v>
      </c>
      <c r="K70" s="19">
        <v>1237919.85441343</v>
      </c>
      <c r="L70" s="19">
        <v>1057609.537</v>
      </c>
      <c r="M70" s="19">
        <v>1010349.61573643</v>
      </c>
      <c r="N70" s="11">
        <f t="shared" si="1"/>
        <v>0.8543441105895605</v>
      </c>
      <c r="O70" s="11"/>
      <c r="P70" s="12" t="s">
        <v>0</v>
      </c>
      <c r="Q70" s="12" t="s">
        <v>0</v>
      </c>
      <c r="R70" s="19">
        <v>1327688.63320809</v>
      </c>
      <c r="S70" s="19">
        <v>1217745.494</v>
      </c>
      <c r="T70" s="19">
        <v>1134302.96447804</v>
      </c>
      <c r="U70" s="11">
        <f t="shared" si="2"/>
        <v>0.9171920761704235</v>
      </c>
      <c r="V70" s="11"/>
      <c r="W70" s="12" t="s">
        <v>0</v>
      </c>
      <c r="X70" s="12" t="s">
        <v>0</v>
      </c>
      <c r="Y70" s="19">
        <v>1325879.07025439</v>
      </c>
      <c r="Z70" s="19">
        <v>1267308.884</v>
      </c>
      <c r="AA70" s="19">
        <v>1216085.77719753</v>
      </c>
      <c r="AB70" s="11">
        <f t="shared" si="3"/>
        <v>0.9558253934552626</v>
      </c>
      <c r="AC70" s="11"/>
      <c r="AD70" s="12" t="s">
        <v>0</v>
      </c>
      <c r="AE70" s="12" t="s">
        <v>0</v>
      </c>
      <c r="AF70" s="19">
        <v>1358065.89470639</v>
      </c>
      <c r="AG70" s="19">
        <v>1252995.35</v>
      </c>
      <c r="AH70" s="19">
        <v>1298073.86814592</v>
      </c>
      <c r="AI70" s="11">
        <f t="shared" si="4"/>
        <v>0.9226322190138602</v>
      </c>
      <c r="AJ70" s="11"/>
      <c r="AK70" s="12" t="s">
        <v>0</v>
      </c>
      <c r="AL70" s="12" t="s">
        <v>0</v>
      </c>
      <c r="AM70" s="19">
        <v>1380574.33447499</v>
      </c>
      <c r="AN70" s="19">
        <v>1344385.69316339</v>
      </c>
      <c r="AO70" s="19">
        <v>1273762.36173024</v>
      </c>
      <c r="AP70" s="11">
        <f t="shared" si="5"/>
        <v>0.9737872562107553</v>
      </c>
      <c r="AQ70" s="11"/>
      <c r="AR70" s="12" t="s">
        <v>0</v>
      </c>
      <c r="AS70" s="12" t="s">
        <v>0</v>
      </c>
      <c r="AT70" s="19">
        <v>1459975.56413425</v>
      </c>
      <c r="AU70" s="19">
        <v>1388324.366</v>
      </c>
      <c r="AV70" s="19">
        <v>1421705.59873304</v>
      </c>
      <c r="AW70" s="11">
        <f t="shared" si="6"/>
        <v>0.9509230154980447</v>
      </c>
      <c r="AX70" s="11"/>
      <c r="AY70" s="12" t="s">
        <v>0</v>
      </c>
      <c r="AZ70" s="12" t="s">
        <v>0</v>
      </c>
      <c r="BA70" s="19">
        <v>1532738.48955924</v>
      </c>
      <c r="BB70" s="19">
        <v>1492661.401</v>
      </c>
      <c r="BC70" s="19">
        <v>1457516.30646159</v>
      </c>
      <c r="BD70" s="11">
        <f t="shared" si="7"/>
        <v>0.9738526246765261</v>
      </c>
      <c r="BE70" s="11"/>
      <c r="BF70" s="12" t="s">
        <v>0</v>
      </c>
      <c r="BG70" s="12" t="s">
        <v>0</v>
      </c>
      <c r="BH70" s="19">
        <v>1561811.17435246</v>
      </c>
      <c r="BI70" s="19">
        <v>1568083.2</v>
      </c>
      <c r="BJ70" s="19">
        <v>1520973.91139227</v>
      </c>
      <c r="BK70" s="11">
        <f t="shared" si="8"/>
        <v>1.0040158668029382</v>
      </c>
      <c r="BL70" s="11"/>
      <c r="BM70" s="12" t="s">
        <v>0</v>
      </c>
      <c r="BN70" s="12" t="s">
        <v>0</v>
      </c>
      <c r="BO70" s="19">
        <v>1487578.09601287</v>
      </c>
      <c r="BP70" s="19">
        <v>1467903.881</v>
      </c>
      <c r="BQ70" s="19">
        <v>1493552.01150542</v>
      </c>
      <c r="BR70" s="11">
        <f t="shared" si="9"/>
        <v>0.9867743313338624</v>
      </c>
      <c r="BS70" s="11"/>
      <c r="BT70" s="12" t="s">
        <v>0</v>
      </c>
      <c r="BU70" s="12" t="s">
        <v>0</v>
      </c>
      <c r="BV70" s="19">
        <v>1453578.84</v>
      </c>
      <c r="BW70" s="19">
        <v>1453578.84</v>
      </c>
      <c r="BX70" s="19">
        <v>1434354.28788206</v>
      </c>
      <c r="BY70" s="11">
        <f t="shared" si="10"/>
        <v>1</v>
      </c>
      <c r="BZ70" s="11"/>
      <c r="CA70" s="12" t="s">
        <v>0</v>
      </c>
      <c r="CB70" s="12" t="s">
        <v>0</v>
      </c>
      <c r="CC70" s="19">
        <v>1444744.37553758</v>
      </c>
      <c r="CD70" s="19">
        <v>1429828.91278276</v>
      </c>
      <c r="CE70" s="19">
        <v>1444744.37553758</v>
      </c>
      <c r="CF70" s="11">
        <f t="shared" si="11"/>
        <v>0.9896760541121539</v>
      </c>
      <c r="CG70" s="11"/>
      <c r="CH70" s="12" t="s">
        <v>0</v>
      </c>
      <c r="CI70" s="12" t="s">
        <v>0</v>
      </c>
      <c r="CJ70" s="19">
        <v>1404430.16399661</v>
      </c>
      <c r="CK70" s="19">
        <v>1403606.423</v>
      </c>
      <c r="CL70" s="19">
        <v>1389930.90298024</v>
      </c>
      <c r="CM70" s="11">
        <f t="shared" si="12"/>
        <v>0.9994134695923462</v>
      </c>
      <c r="CN70" s="11"/>
      <c r="CO70" s="12" t="s">
        <v>0</v>
      </c>
      <c r="CP70" s="12" t="s">
        <v>0</v>
      </c>
      <c r="CQ70" s="19">
        <v>1368172.13146862</v>
      </c>
      <c r="CR70" s="19">
        <v>1391712.78272794</v>
      </c>
      <c r="CS70" s="19">
        <v>1367369.65691061</v>
      </c>
      <c r="CT70" s="11">
        <f t="shared" si="13"/>
        <v>1.0172059134357978</v>
      </c>
      <c r="CU70" s="11"/>
      <c r="CV70" s="12" t="s">
        <v>0</v>
      </c>
      <c r="CW70" s="12" t="s">
        <v>0</v>
      </c>
      <c r="CX70" s="19">
        <v>1361521.34011028</v>
      </c>
      <c r="CY70" s="19">
        <v>1385992.31</v>
      </c>
      <c r="CZ70" s="19">
        <v>1384947.55842921</v>
      </c>
      <c r="DA70" s="11">
        <f t="shared" si="14"/>
        <v>1.017973254747324</v>
      </c>
      <c r="DB70" s="11"/>
      <c r="DC70" s="12" t="s">
        <v>0</v>
      </c>
      <c r="DD70" s="12" t="s">
        <v>0</v>
      </c>
      <c r="DE70" s="19">
        <v>1340290.96244376</v>
      </c>
      <c r="DF70" s="19">
        <v>1344302.88</v>
      </c>
      <c r="DG70" s="19">
        <v>1364380.3533473</v>
      </c>
      <c r="DH70" s="11">
        <f t="shared" si="15"/>
        <v>1.0029933183679198</v>
      </c>
      <c r="DI70" s="11"/>
      <c r="DJ70" s="12" t="s">
        <v>0</v>
      </c>
      <c r="DK70" s="12" t="s">
        <v>0</v>
      </c>
      <c r="DL70" s="19"/>
      <c r="DM70" s="19"/>
      <c r="DN70" s="19"/>
      <c r="DO70" s="11" t="e">
        <f t="shared" si="34"/>
        <v>#DIV/0!</v>
      </c>
    </row>
    <row r="71" spans="1:119" ht="12">
      <c r="A71" s="15" t="s">
        <v>76</v>
      </c>
      <c r="B71" s="12" t="s">
        <v>0</v>
      </c>
      <c r="C71" s="12" t="s">
        <v>0</v>
      </c>
      <c r="D71" s="19">
        <v>14367237.0504036</v>
      </c>
      <c r="E71" s="19">
        <v>14050546.9849814</v>
      </c>
      <c r="F71" s="19">
        <v>13391164.3880829</v>
      </c>
      <c r="G71" s="11">
        <f t="shared" si="0"/>
        <v>0.9779574831047071</v>
      </c>
      <c r="H71" s="11"/>
      <c r="I71" s="12" t="s">
        <v>0</v>
      </c>
      <c r="J71" s="12" t="s">
        <v>0</v>
      </c>
      <c r="K71" s="19">
        <v>14613924.2847358</v>
      </c>
      <c r="L71" s="19">
        <v>15024244.43</v>
      </c>
      <c r="M71" s="19">
        <v>14291796.6117831</v>
      </c>
      <c r="N71" s="11">
        <f t="shared" si="1"/>
        <v>1.0280773416687794</v>
      </c>
      <c r="O71" s="11"/>
      <c r="P71" s="12" t="s">
        <v>0</v>
      </c>
      <c r="Q71" s="12" t="s">
        <v>0</v>
      </c>
      <c r="R71" s="19">
        <v>14508577.2731441</v>
      </c>
      <c r="S71" s="19">
        <v>14375024.06</v>
      </c>
      <c r="T71" s="19">
        <v>14915939.55437</v>
      </c>
      <c r="U71" s="11">
        <f t="shared" si="2"/>
        <v>0.9907948787376064</v>
      </c>
      <c r="V71" s="11"/>
      <c r="W71" s="12" t="s">
        <v>0</v>
      </c>
      <c r="X71" s="12" t="s">
        <v>0</v>
      </c>
      <c r="Y71" s="19">
        <v>14469162.7519166</v>
      </c>
      <c r="Z71" s="19">
        <v>14864073.64</v>
      </c>
      <c r="AA71" s="19">
        <v>14335972.35422</v>
      </c>
      <c r="AB71" s="11">
        <f t="shared" si="3"/>
        <v>1.0272932784608488</v>
      </c>
      <c r="AC71" s="11"/>
      <c r="AD71" s="12" t="s">
        <v>0</v>
      </c>
      <c r="AE71" s="12" t="s">
        <v>0</v>
      </c>
      <c r="AF71" s="19">
        <v>14418335.1899078</v>
      </c>
      <c r="AG71" s="19">
        <v>14601563.33</v>
      </c>
      <c r="AH71" s="19">
        <v>14811858.8271878</v>
      </c>
      <c r="AI71" s="11">
        <f t="shared" si="4"/>
        <v>1.0127079955958058</v>
      </c>
      <c r="AJ71" s="11"/>
      <c r="AK71" s="12" t="s">
        <v>0</v>
      </c>
      <c r="AL71" s="12" t="s">
        <v>0</v>
      </c>
      <c r="AM71" s="19">
        <v>14185751.0138221</v>
      </c>
      <c r="AN71" s="19">
        <v>14059884.79</v>
      </c>
      <c r="AO71" s="19">
        <v>14366023.475229</v>
      </c>
      <c r="AP71" s="11">
        <f t="shared" si="5"/>
        <v>0.991127278090567</v>
      </c>
      <c r="AQ71" s="11"/>
      <c r="AR71" s="12" t="s">
        <v>0</v>
      </c>
      <c r="AS71" s="12" t="s">
        <v>0</v>
      </c>
      <c r="AT71" s="19">
        <v>14147330.4846508</v>
      </c>
      <c r="AU71" s="19">
        <v>14352300.42</v>
      </c>
      <c r="AV71" s="19">
        <v>14021805.1554996</v>
      </c>
      <c r="AW71" s="11">
        <f t="shared" si="6"/>
        <v>1.0144882411258846</v>
      </c>
      <c r="AX71" s="11"/>
      <c r="AY71" s="12" t="s">
        <v>0</v>
      </c>
      <c r="AZ71" s="12" t="s">
        <v>0</v>
      </c>
      <c r="BA71" s="19">
        <v>14654406.5065864</v>
      </c>
      <c r="BB71" s="19">
        <v>14895426.67</v>
      </c>
      <c r="BC71" s="19">
        <v>14866723.0816105</v>
      </c>
      <c r="BD71" s="11">
        <f t="shared" si="7"/>
        <v>1.016446941287269</v>
      </c>
      <c r="BE71" s="11"/>
      <c r="BF71" s="12" t="s">
        <v>0</v>
      </c>
      <c r="BG71" s="12" t="s">
        <v>0</v>
      </c>
      <c r="BH71" s="19">
        <v>14772249.0897561</v>
      </c>
      <c r="BI71" s="19">
        <v>15856609.896</v>
      </c>
      <c r="BJ71" s="19">
        <v>15015207.4032163</v>
      </c>
      <c r="BK71" s="11">
        <f t="shared" si="8"/>
        <v>1.0734052614233167</v>
      </c>
      <c r="BL71" s="11"/>
      <c r="BM71" s="12" t="s">
        <v>0</v>
      </c>
      <c r="BN71" s="12" t="s">
        <v>0</v>
      </c>
      <c r="BO71" s="19">
        <v>14815918.2229895</v>
      </c>
      <c r="BP71" s="19">
        <v>14960715.984</v>
      </c>
      <c r="BQ71" s="19">
        <v>15903484.5733745</v>
      </c>
      <c r="BR71" s="11">
        <f t="shared" si="9"/>
        <v>1.009773120965653</v>
      </c>
      <c r="BS71" s="11"/>
      <c r="BT71" s="12" t="s">
        <v>0</v>
      </c>
      <c r="BU71" s="12" t="s">
        <v>0</v>
      </c>
      <c r="BV71" s="19">
        <v>14811139.568772</v>
      </c>
      <c r="BW71" s="19">
        <v>14811139.568772</v>
      </c>
      <c r="BX71" s="19">
        <v>14955890.6274167</v>
      </c>
      <c r="BY71" s="11">
        <f t="shared" si="10"/>
        <v>1</v>
      </c>
      <c r="BZ71" s="11"/>
      <c r="CA71" s="12" t="s">
        <v>0</v>
      </c>
      <c r="CB71" s="12" t="s">
        <v>0</v>
      </c>
      <c r="CC71" s="19">
        <v>14838167.7676214</v>
      </c>
      <c r="CD71" s="19">
        <v>16336873.6709374</v>
      </c>
      <c r="CE71" s="19">
        <v>14838167.7676214</v>
      </c>
      <c r="CF71" s="11">
        <f t="shared" si="11"/>
        <v>1.1010034343044934</v>
      </c>
      <c r="CG71" s="11"/>
      <c r="CH71" s="12" t="s">
        <v>0</v>
      </c>
      <c r="CI71" s="12" t="s">
        <v>0</v>
      </c>
      <c r="CJ71" s="19">
        <v>14786563.7762066</v>
      </c>
      <c r="CK71" s="19">
        <v>17390810.2619479</v>
      </c>
      <c r="CL71" s="19">
        <v>16280057.4991659</v>
      </c>
      <c r="CM71" s="11">
        <f t="shared" si="12"/>
        <v>1.1761224937149937</v>
      </c>
      <c r="CN71" s="11"/>
      <c r="CO71" s="12" t="s">
        <v>0</v>
      </c>
      <c r="CP71" s="12" t="s">
        <v>0</v>
      </c>
      <c r="CQ71" s="19">
        <v>14516105.2311396</v>
      </c>
      <c r="CR71" s="19">
        <v>17433452.6150871</v>
      </c>
      <c r="CS71" s="19">
        <v>17072717.8834771</v>
      </c>
      <c r="CT71" s="11">
        <f t="shared" si="13"/>
        <v>1.2009731493051783</v>
      </c>
      <c r="CU71" s="11"/>
      <c r="CV71" s="12" t="s">
        <v>0</v>
      </c>
      <c r="CW71" s="12" t="s">
        <v>0</v>
      </c>
      <c r="CX71" s="19">
        <v>14406899.9633252</v>
      </c>
      <c r="CY71" s="19">
        <v>16993296.8066321</v>
      </c>
      <c r="CZ71" s="19">
        <v>17302300.0206793</v>
      </c>
      <c r="DA71" s="11">
        <f t="shared" si="14"/>
        <v>1.1795248700199863</v>
      </c>
      <c r="DB71" s="11"/>
      <c r="DC71" s="12" t="s">
        <v>0</v>
      </c>
      <c r="DD71" s="12" t="s">
        <v>0</v>
      </c>
      <c r="DE71" s="19">
        <v>14519075.2216163</v>
      </c>
      <c r="DF71" s="19">
        <v>16290346.4627793</v>
      </c>
      <c r="DG71" s="19">
        <v>17125610.3135873</v>
      </c>
      <c r="DH71" s="11">
        <f t="shared" si="15"/>
        <v>1.1219961474216964</v>
      </c>
      <c r="DI71" s="11"/>
      <c r="DJ71" s="12" t="s">
        <v>0</v>
      </c>
      <c r="DK71" s="12" t="s">
        <v>0</v>
      </c>
      <c r="DL71" s="19"/>
      <c r="DM71" s="19"/>
      <c r="DN71" s="19"/>
      <c r="DO71" s="11" t="e">
        <f t="shared" si="34"/>
        <v>#DIV/0!</v>
      </c>
    </row>
    <row r="72" spans="1:119" ht="12">
      <c r="A72" s="15" t="s">
        <v>77</v>
      </c>
      <c r="B72" s="12" t="s">
        <v>0</v>
      </c>
      <c r="C72" s="12" t="s">
        <v>0</v>
      </c>
      <c r="D72" s="19">
        <v>14354094.0325226</v>
      </c>
      <c r="E72" s="19">
        <v>14038248.0803865</v>
      </c>
      <c r="F72" s="19">
        <v>13379134.3998614</v>
      </c>
      <c r="G72" s="11">
        <f t="shared" si="0"/>
        <v>0.9779961067957006</v>
      </c>
      <c r="H72" s="11"/>
      <c r="I72" s="12" t="s">
        <v>0</v>
      </c>
      <c r="J72" s="12" t="s">
        <v>0</v>
      </c>
      <c r="K72" s="19">
        <v>14600986.191065</v>
      </c>
      <c r="L72" s="19">
        <v>15012134.58</v>
      </c>
      <c r="M72" s="19">
        <v>14279707.6502393</v>
      </c>
      <c r="N72" s="11">
        <f t="shared" si="1"/>
        <v>1.0281589464954497</v>
      </c>
      <c r="O72" s="11"/>
      <c r="P72" s="12" t="s">
        <v>0</v>
      </c>
      <c r="Q72" s="12" t="s">
        <v>0</v>
      </c>
      <c r="R72" s="19">
        <v>14495675.5722839</v>
      </c>
      <c r="S72" s="19">
        <v>14362943.95</v>
      </c>
      <c r="T72" s="19">
        <v>14903858.5251393</v>
      </c>
      <c r="U72" s="11">
        <f t="shared" si="2"/>
        <v>0.9908433641728512</v>
      </c>
      <c r="V72" s="11"/>
      <c r="W72" s="12" t="s">
        <v>0</v>
      </c>
      <c r="X72" s="12" t="s">
        <v>0</v>
      </c>
      <c r="Y72" s="19">
        <v>14456695.0000827</v>
      </c>
      <c r="Z72" s="19">
        <v>14852202.78</v>
      </c>
      <c r="AA72" s="19">
        <v>14324320.3087028</v>
      </c>
      <c r="AB72" s="11">
        <f t="shared" si="3"/>
        <v>1.0273581050105185</v>
      </c>
      <c r="AC72" s="11"/>
      <c r="AD72" s="12" t="s">
        <v>0</v>
      </c>
      <c r="AE72" s="12" t="s">
        <v>0</v>
      </c>
      <c r="AF72" s="19">
        <v>14406251.004503</v>
      </c>
      <c r="AG72" s="19">
        <v>14590383.27</v>
      </c>
      <c r="AH72" s="19">
        <v>14800378.7322921</v>
      </c>
      <c r="AI72" s="11">
        <f t="shared" si="4"/>
        <v>1.0127814145012082</v>
      </c>
      <c r="AJ72" s="11"/>
      <c r="AK72" s="12" t="s">
        <v>0</v>
      </c>
      <c r="AL72" s="12" t="s">
        <v>0</v>
      </c>
      <c r="AM72" s="19">
        <v>14174024.4140108</v>
      </c>
      <c r="AN72" s="19">
        <v>14048761.14</v>
      </c>
      <c r="AO72" s="19">
        <v>14355188.4951966</v>
      </c>
      <c r="AP72" s="11">
        <f t="shared" si="5"/>
        <v>0.991162476488542</v>
      </c>
      <c r="AQ72" s="11"/>
      <c r="AR72" s="12" t="s">
        <v>0</v>
      </c>
      <c r="AS72" s="12" t="s">
        <v>0</v>
      </c>
      <c r="AT72" s="19">
        <v>14135828.5189638</v>
      </c>
      <c r="AU72" s="19">
        <v>14341160.86</v>
      </c>
      <c r="AV72" s="19">
        <v>14010902.8020735</v>
      </c>
      <c r="AW72" s="11">
        <f t="shared" si="6"/>
        <v>1.0145256672264196</v>
      </c>
      <c r="AX72" s="11"/>
      <c r="AY72" s="12" t="s">
        <v>0</v>
      </c>
      <c r="AZ72" s="12" t="s">
        <v>0</v>
      </c>
      <c r="BA72" s="19">
        <v>14642841.0998115</v>
      </c>
      <c r="BB72" s="19">
        <v>14884115.63</v>
      </c>
      <c r="BC72" s="19">
        <v>14855538.1368768</v>
      </c>
      <c r="BD72" s="11">
        <f t="shared" si="7"/>
        <v>1.0164773030413892</v>
      </c>
      <c r="BE72" s="11"/>
      <c r="BF72" s="12" t="s">
        <v>0</v>
      </c>
      <c r="BG72" s="12" t="s">
        <v>0</v>
      </c>
      <c r="BH72" s="19">
        <v>14760945.2970008</v>
      </c>
      <c r="BI72" s="19">
        <v>15845377.346</v>
      </c>
      <c r="BJ72" s="19">
        <v>15004165.8658368</v>
      </c>
      <c r="BK72" s="11">
        <f t="shared" si="8"/>
        <v>1.0734663009163472</v>
      </c>
      <c r="BL72" s="11"/>
      <c r="BM72" s="12" t="s">
        <v>0</v>
      </c>
      <c r="BN72" s="12" t="s">
        <v>0</v>
      </c>
      <c r="BO72" s="19">
        <v>14803759.3264524</v>
      </c>
      <c r="BP72" s="19">
        <v>14948904.504</v>
      </c>
      <c r="BQ72" s="19">
        <v>15891336.7638228</v>
      </c>
      <c r="BR72" s="11">
        <f t="shared" si="9"/>
        <v>1.0098046161347844</v>
      </c>
      <c r="BS72" s="11"/>
      <c r="BT72" s="12" t="s">
        <v>0</v>
      </c>
      <c r="BU72" s="12" t="s">
        <v>0</v>
      </c>
      <c r="BV72" s="19">
        <v>14799281.508772</v>
      </c>
      <c r="BW72" s="19">
        <v>14799281.508772</v>
      </c>
      <c r="BX72" s="19">
        <v>14944382.7830361</v>
      </c>
      <c r="BY72" s="11">
        <f t="shared" si="10"/>
        <v>1</v>
      </c>
      <c r="BZ72" s="11"/>
      <c r="CA72" s="12" t="s">
        <v>0</v>
      </c>
      <c r="CB72" s="12" t="s">
        <v>0</v>
      </c>
      <c r="CC72" s="19">
        <v>14827091.0207245</v>
      </c>
      <c r="CD72" s="19">
        <v>16325305.0323246</v>
      </c>
      <c r="CE72" s="19">
        <v>14827091.0207245</v>
      </c>
      <c r="CF72" s="11">
        <f t="shared" si="11"/>
        <v>1.1010457148678712</v>
      </c>
      <c r="CG72" s="11"/>
      <c r="CH72" s="12" t="s">
        <v>0</v>
      </c>
      <c r="CI72" s="12" t="s">
        <v>0</v>
      </c>
      <c r="CJ72" s="19">
        <v>14775803.0968183</v>
      </c>
      <c r="CK72" s="19">
        <v>17378869.2583203</v>
      </c>
      <c r="CL72" s="19">
        <v>16268834.6834832</v>
      </c>
      <c r="CM72" s="11">
        <f t="shared" si="12"/>
        <v>1.1761708750749746</v>
      </c>
      <c r="CN72" s="11"/>
      <c r="CO72" s="12" t="s">
        <v>0</v>
      </c>
      <c r="CP72" s="12" t="s">
        <v>0</v>
      </c>
      <c r="CQ72" s="19">
        <v>14505776.5710924</v>
      </c>
      <c r="CR72" s="19">
        <v>17421808.386946</v>
      </c>
      <c r="CS72" s="19">
        <v>17061271.9232639</v>
      </c>
      <c r="CT72" s="11">
        <f t="shared" si="13"/>
        <v>1.201025557064264</v>
      </c>
      <c r="CU72" s="11"/>
      <c r="CV72" s="12" t="s">
        <v>0</v>
      </c>
      <c r="CW72" s="12" t="s">
        <v>0</v>
      </c>
      <c r="CX72" s="19">
        <v>14396856.7981041</v>
      </c>
      <c r="CY72" s="19">
        <v>16981551.7708447</v>
      </c>
      <c r="CZ72" s="19">
        <v>17290992.9559174</v>
      </c>
      <c r="DA72" s="11">
        <f t="shared" si="14"/>
        <v>1.1795318942868818</v>
      </c>
      <c r="DB72" s="11"/>
      <c r="DC72" s="12" t="s">
        <v>0</v>
      </c>
      <c r="DD72" s="12" t="s">
        <v>0</v>
      </c>
      <c r="DE72" s="19">
        <v>14510185.8134</v>
      </c>
      <c r="DF72" s="19">
        <v>16279597.9342133</v>
      </c>
      <c r="DG72" s="19">
        <v>17115226.9589343</v>
      </c>
      <c r="DH72" s="11">
        <f t="shared" si="15"/>
        <v>1.1219427610071862</v>
      </c>
      <c r="DI72" s="11"/>
      <c r="DJ72" s="12" t="s">
        <v>0</v>
      </c>
      <c r="DK72" s="12" t="s">
        <v>0</v>
      </c>
      <c r="DL72" s="19"/>
      <c r="DM72" s="19"/>
      <c r="DN72" s="19"/>
      <c r="DO72" s="11" t="e">
        <f t="shared" si="34"/>
        <v>#DIV/0!</v>
      </c>
    </row>
    <row r="73" spans="1:119" ht="12">
      <c r="A73" s="15" t="s">
        <v>78</v>
      </c>
      <c r="B73" s="12" t="s">
        <v>0</v>
      </c>
      <c r="C73" s="12" t="s">
        <v>0</v>
      </c>
      <c r="D73" s="19">
        <v>8909175.40651701</v>
      </c>
      <c r="E73" s="19">
        <v>8850224.1994195</v>
      </c>
      <c r="F73" s="19">
        <v>8314654.78654803</v>
      </c>
      <c r="G73" s="11">
        <f t="shared" si="0"/>
        <v>0.9933830905322183</v>
      </c>
      <c r="H73" s="11"/>
      <c r="I73" s="12" t="s">
        <v>0</v>
      </c>
      <c r="J73" s="12" t="s">
        <v>0</v>
      </c>
      <c r="K73" s="19">
        <v>9063484.0509154</v>
      </c>
      <c r="L73" s="19">
        <v>9681604.08</v>
      </c>
      <c r="M73" s="19">
        <v>9003511.79748781</v>
      </c>
      <c r="N73" s="11">
        <f t="shared" si="1"/>
        <v>1.0681989426596024</v>
      </c>
      <c r="O73" s="11"/>
      <c r="P73" s="12" t="s">
        <v>0</v>
      </c>
      <c r="Q73" s="12" t="s">
        <v>0</v>
      </c>
      <c r="R73" s="19">
        <v>9059347.95722983</v>
      </c>
      <c r="S73" s="19">
        <v>9036746.69</v>
      </c>
      <c r="T73" s="19">
        <v>9677185.90909833</v>
      </c>
      <c r="U73" s="11">
        <f t="shared" si="2"/>
        <v>0.9975051993436466</v>
      </c>
      <c r="V73" s="11"/>
      <c r="W73" s="12" t="s">
        <v>0</v>
      </c>
      <c r="X73" s="12" t="s">
        <v>0</v>
      </c>
      <c r="Y73" s="19">
        <v>9011463.44560704</v>
      </c>
      <c r="Z73" s="19">
        <v>9386370.64</v>
      </c>
      <c r="AA73" s="19">
        <v>8988981.64068824</v>
      </c>
      <c r="AB73" s="11">
        <f t="shared" si="3"/>
        <v>1.0416033640546722</v>
      </c>
      <c r="AC73" s="11"/>
      <c r="AD73" s="12" t="s">
        <v>0</v>
      </c>
      <c r="AE73" s="12" t="s">
        <v>0</v>
      </c>
      <c r="AF73" s="19">
        <v>8944970.92454705</v>
      </c>
      <c r="AG73" s="19">
        <v>9189609.43</v>
      </c>
      <c r="AH73" s="19">
        <v>9317111.80637944</v>
      </c>
      <c r="AI73" s="11">
        <f t="shared" si="4"/>
        <v>1.0273492789989518</v>
      </c>
      <c r="AJ73" s="11"/>
      <c r="AK73" s="12" t="s">
        <v>0</v>
      </c>
      <c r="AL73" s="12" t="s">
        <v>0</v>
      </c>
      <c r="AM73" s="19">
        <v>8709139.51650194</v>
      </c>
      <c r="AN73" s="19">
        <v>8626803.92</v>
      </c>
      <c r="AO73" s="19">
        <v>8947328.20297955</v>
      </c>
      <c r="AP73" s="11">
        <f t="shared" si="5"/>
        <v>0.990546069867645</v>
      </c>
      <c r="AQ73" s="11"/>
      <c r="AR73" s="12" t="s">
        <v>0</v>
      </c>
      <c r="AS73" s="12" t="s">
        <v>0</v>
      </c>
      <c r="AT73" s="19">
        <v>8624188.55408964</v>
      </c>
      <c r="AU73" s="19">
        <v>8926004.29</v>
      </c>
      <c r="AV73" s="19">
        <v>8542656.07805102</v>
      </c>
      <c r="AW73" s="11">
        <f t="shared" si="6"/>
        <v>1.0349964212884977</v>
      </c>
      <c r="AX73" s="11"/>
      <c r="AY73" s="12" t="s">
        <v>0</v>
      </c>
      <c r="AZ73" s="12" t="s">
        <v>0</v>
      </c>
      <c r="BA73" s="19">
        <v>9071231.50639251</v>
      </c>
      <c r="BB73" s="19">
        <v>9340861.28</v>
      </c>
      <c r="BC73" s="19">
        <v>9388692.14579571</v>
      </c>
      <c r="BD73" s="11">
        <f t="shared" si="7"/>
        <v>1.02972361287632</v>
      </c>
      <c r="BE73" s="11"/>
      <c r="BF73" s="12" t="s">
        <v>0</v>
      </c>
      <c r="BG73" s="12" t="s">
        <v>0</v>
      </c>
      <c r="BH73" s="19">
        <v>9132117.09231555</v>
      </c>
      <c r="BI73" s="19">
        <v>9616633.47</v>
      </c>
      <c r="BJ73" s="19">
        <v>9403556.60550876</v>
      </c>
      <c r="BK73" s="11">
        <f t="shared" si="8"/>
        <v>1.0530563036792595</v>
      </c>
      <c r="BL73" s="11"/>
      <c r="BM73" s="12" t="s">
        <v>0</v>
      </c>
      <c r="BN73" s="12" t="s">
        <v>0</v>
      </c>
      <c r="BO73" s="19">
        <v>9102738.452632</v>
      </c>
      <c r="BP73" s="19">
        <v>9235798.76</v>
      </c>
      <c r="BQ73" s="19">
        <v>9585696.10828772</v>
      </c>
      <c r="BR73" s="11">
        <f t="shared" si="9"/>
        <v>1.0146176129370745</v>
      </c>
      <c r="BS73" s="11"/>
      <c r="BT73" s="12" t="s">
        <v>0</v>
      </c>
      <c r="BU73" s="12" t="s">
        <v>0</v>
      </c>
      <c r="BV73" s="19">
        <v>9128193.04250921</v>
      </c>
      <c r="BW73" s="19">
        <v>9128193.04250921</v>
      </c>
      <c r="BX73" s="19">
        <v>9261625.4352195</v>
      </c>
      <c r="BY73" s="11">
        <f t="shared" si="10"/>
        <v>1</v>
      </c>
      <c r="BZ73" s="11"/>
      <c r="CA73" s="12" t="s">
        <v>0</v>
      </c>
      <c r="CB73" s="12" t="s">
        <v>0</v>
      </c>
      <c r="CC73" s="19">
        <v>9220512.23074931</v>
      </c>
      <c r="CD73" s="19">
        <v>10133331.7847215</v>
      </c>
      <c r="CE73" s="19">
        <v>9220512.23074931</v>
      </c>
      <c r="CF73" s="11">
        <f t="shared" si="11"/>
        <v>1.0989987899943394</v>
      </c>
      <c r="CG73" s="11"/>
      <c r="CH73" s="12" t="s">
        <v>0</v>
      </c>
      <c r="CI73" s="12" t="s">
        <v>0</v>
      </c>
      <c r="CJ73" s="19">
        <v>9153724.94286857</v>
      </c>
      <c r="CK73" s="19">
        <v>10684643.8284989</v>
      </c>
      <c r="CL73" s="19">
        <v>10059932.6361535</v>
      </c>
      <c r="CM73" s="11">
        <f t="shared" si="12"/>
        <v>1.1672454541932713</v>
      </c>
      <c r="CN73" s="11"/>
      <c r="CO73" s="12" t="s">
        <v>0</v>
      </c>
      <c r="CP73" s="12" t="s">
        <v>0</v>
      </c>
      <c r="CQ73" s="19">
        <v>8982935.60527738</v>
      </c>
      <c r="CR73" s="19">
        <v>10698746.6777991</v>
      </c>
      <c r="CS73" s="19">
        <v>10485290.7505709</v>
      </c>
      <c r="CT73" s="11">
        <f t="shared" si="13"/>
        <v>1.1910078339550492</v>
      </c>
      <c r="CU73" s="11"/>
      <c r="CV73" s="12" t="s">
        <v>0</v>
      </c>
      <c r="CW73" s="12" t="s">
        <v>0</v>
      </c>
      <c r="CX73" s="19">
        <v>8826934.12039041</v>
      </c>
      <c r="CY73" s="19">
        <v>10288973.5720912</v>
      </c>
      <c r="CZ73" s="19">
        <v>10512947.6871901</v>
      </c>
      <c r="DA73" s="11">
        <f t="shared" si="14"/>
        <v>1.1656338918768463</v>
      </c>
      <c r="DB73" s="11"/>
      <c r="DC73" s="12" t="s">
        <v>0</v>
      </c>
      <c r="DD73" s="12" t="s">
        <v>0</v>
      </c>
      <c r="DE73" s="19">
        <v>8890917.06699125</v>
      </c>
      <c r="DF73" s="19">
        <v>9967645.72289392</v>
      </c>
      <c r="DG73" s="19">
        <v>10363554.2631513</v>
      </c>
      <c r="DH73" s="11">
        <f t="shared" si="15"/>
        <v>1.1211043414070494</v>
      </c>
      <c r="DI73" s="11"/>
      <c r="DJ73" s="12" t="s">
        <v>0</v>
      </c>
      <c r="DK73" s="12" t="s">
        <v>0</v>
      </c>
      <c r="DL73" s="19"/>
      <c r="DM73" s="19"/>
      <c r="DN73" s="19"/>
      <c r="DO73" s="11" t="e">
        <f t="shared" si="34"/>
        <v>#DIV/0!</v>
      </c>
    </row>
    <row r="74" spans="1:119" ht="12">
      <c r="A74" s="1" t="s">
        <v>79</v>
      </c>
      <c r="B74" s="12" t="s">
        <v>0</v>
      </c>
      <c r="C74" s="12" t="s">
        <v>0</v>
      </c>
      <c r="D74" s="19">
        <v>3738482.74537975</v>
      </c>
      <c r="E74" s="19">
        <v>3482310.31829239</v>
      </c>
      <c r="F74" s="19">
        <v>3457712.93888132</v>
      </c>
      <c r="G74" s="11">
        <f t="shared" si="0"/>
        <v>0.9314768999792887</v>
      </c>
      <c r="H74" s="11"/>
      <c r="I74" s="12" t="s">
        <v>0</v>
      </c>
      <c r="J74" s="12" t="s">
        <v>0</v>
      </c>
      <c r="K74" s="19">
        <v>3736920.36564018</v>
      </c>
      <c r="L74" s="19">
        <v>3494380.63</v>
      </c>
      <c r="M74" s="19">
        <v>3480854.99765598</v>
      </c>
      <c r="N74" s="11">
        <f t="shared" si="1"/>
        <v>0.9350963595932476</v>
      </c>
      <c r="O74" s="11"/>
      <c r="P74" s="12" t="s">
        <v>0</v>
      </c>
      <c r="Q74" s="12" t="s">
        <v>0</v>
      </c>
      <c r="R74" s="19">
        <v>3654262.51570851</v>
      </c>
      <c r="S74" s="19">
        <v>3549347.85</v>
      </c>
      <c r="T74" s="19">
        <v>3417087.57543709</v>
      </c>
      <c r="U74" s="11">
        <f t="shared" si="2"/>
        <v>0.9712897841199106</v>
      </c>
      <c r="V74" s="11"/>
      <c r="W74" s="12" t="s">
        <v>0</v>
      </c>
      <c r="X74" s="12" t="s">
        <v>0</v>
      </c>
      <c r="Y74" s="19">
        <v>3593603.79159407</v>
      </c>
      <c r="Z74" s="19">
        <v>3643827.95</v>
      </c>
      <c r="AA74" s="19">
        <v>3490430.6509499</v>
      </c>
      <c r="AB74" s="11">
        <f t="shared" si="3"/>
        <v>1.0139759865913465</v>
      </c>
      <c r="AC74" s="11"/>
      <c r="AD74" s="12" t="s">
        <v>0</v>
      </c>
      <c r="AE74" s="12" t="s">
        <v>0</v>
      </c>
      <c r="AF74" s="19">
        <v>3430616.0076084</v>
      </c>
      <c r="AG74" s="19">
        <v>3462374.59</v>
      </c>
      <c r="AH74" s="19">
        <v>3478562.25093079</v>
      </c>
      <c r="AI74" s="11">
        <f t="shared" si="4"/>
        <v>1.0092573993478622</v>
      </c>
      <c r="AJ74" s="11"/>
      <c r="AK74" s="12" t="s">
        <v>0</v>
      </c>
      <c r="AL74" s="12" t="s">
        <v>0</v>
      </c>
      <c r="AM74" s="19">
        <v>3260393.23345808</v>
      </c>
      <c r="AN74" s="19">
        <v>3326736.25</v>
      </c>
      <c r="AO74" s="19">
        <v>3290575.99565127</v>
      </c>
      <c r="AP74" s="11">
        <f t="shared" si="5"/>
        <v>1.0203481640990755</v>
      </c>
      <c r="AQ74" s="11"/>
      <c r="AR74" s="12" t="s">
        <v>0</v>
      </c>
      <c r="AS74" s="12" t="s">
        <v>0</v>
      </c>
      <c r="AT74" s="19">
        <v>3291948.13402219</v>
      </c>
      <c r="AU74" s="19">
        <v>3411233.14</v>
      </c>
      <c r="AV74" s="19">
        <v>3358933.23485892</v>
      </c>
      <c r="AW74" s="11">
        <f t="shared" si="6"/>
        <v>1.0362353843746817</v>
      </c>
      <c r="AX74" s="11"/>
      <c r="AY74" s="12" t="s">
        <v>0</v>
      </c>
      <c r="AZ74" s="12" t="s">
        <v>0</v>
      </c>
      <c r="BA74" s="19">
        <v>3431584.02554846</v>
      </c>
      <c r="BB74" s="19">
        <v>3352110.55</v>
      </c>
      <c r="BC74" s="19">
        <v>3555928.79172822</v>
      </c>
      <c r="BD74" s="11">
        <f t="shared" si="7"/>
        <v>0.9768405858761514</v>
      </c>
      <c r="BE74" s="11"/>
      <c r="BF74" s="12" t="s">
        <v>0</v>
      </c>
      <c r="BG74" s="12" t="s">
        <v>0</v>
      </c>
      <c r="BH74" s="19">
        <v>3334369.83784383</v>
      </c>
      <c r="BI74" s="19">
        <v>3359880</v>
      </c>
      <c r="BJ74" s="19">
        <v>3257147.78592714</v>
      </c>
      <c r="BK74" s="11">
        <f t="shared" si="8"/>
        <v>1.0076506696607674</v>
      </c>
      <c r="BL74" s="11"/>
      <c r="BM74" s="12" t="s">
        <v>0</v>
      </c>
      <c r="BN74" s="12" t="s">
        <v>0</v>
      </c>
      <c r="BO74" s="19">
        <v>3258764.2428235</v>
      </c>
      <c r="BP74" s="19">
        <v>3249033.44</v>
      </c>
      <c r="BQ74" s="19">
        <v>3283695.97154766</v>
      </c>
      <c r="BR74" s="11">
        <f t="shared" si="9"/>
        <v>0.9970139592500655</v>
      </c>
      <c r="BS74" s="11"/>
      <c r="BT74" s="12" t="s">
        <v>0</v>
      </c>
      <c r="BU74" s="12" t="s">
        <v>0</v>
      </c>
      <c r="BV74" s="19">
        <v>3199479.73</v>
      </c>
      <c r="BW74" s="19">
        <v>3199479.73</v>
      </c>
      <c r="BX74" s="19">
        <v>3189925.95314763</v>
      </c>
      <c r="BY74" s="11">
        <f t="shared" si="10"/>
        <v>1</v>
      </c>
      <c r="BZ74" s="11"/>
      <c r="CA74" s="12" t="s">
        <v>0</v>
      </c>
      <c r="CB74" s="12" t="s">
        <v>0</v>
      </c>
      <c r="CC74" s="19">
        <v>3269867.69970829</v>
      </c>
      <c r="CD74" s="19">
        <v>3449710.42319224</v>
      </c>
      <c r="CE74" s="19">
        <v>3269867.69970829</v>
      </c>
      <c r="CF74" s="11">
        <f t="shared" si="11"/>
        <v>1.0549999999999982</v>
      </c>
      <c r="CG74" s="11"/>
      <c r="CH74" s="12" t="s">
        <v>0</v>
      </c>
      <c r="CI74" s="12" t="s">
        <v>0</v>
      </c>
      <c r="CJ74" s="19">
        <v>3166294.59618353</v>
      </c>
      <c r="CK74" s="19">
        <v>3580952.53649972</v>
      </c>
      <c r="CL74" s="19">
        <v>3340440.79897362</v>
      </c>
      <c r="CM74" s="11">
        <f t="shared" si="12"/>
        <v>1.1309599999999984</v>
      </c>
      <c r="CN74" s="11"/>
      <c r="CO74" s="12" t="s">
        <v>0</v>
      </c>
      <c r="CP74" s="12" t="s">
        <v>0</v>
      </c>
      <c r="CQ74" s="19">
        <v>3024853.83312931</v>
      </c>
      <c r="CR74" s="19">
        <v>3373094.8494403</v>
      </c>
      <c r="CS74" s="19">
        <v>3420988.69111592</v>
      </c>
      <c r="CT74" s="11">
        <f t="shared" si="13"/>
        <v>1.1151265599999995</v>
      </c>
      <c r="CU74" s="11"/>
      <c r="CV74" s="12" t="s">
        <v>0</v>
      </c>
      <c r="CW74" s="12" t="s">
        <v>0</v>
      </c>
      <c r="CX74" s="19">
        <v>2897596.30688537</v>
      </c>
      <c r="CY74" s="19">
        <v>3185949.98953827</v>
      </c>
      <c r="CZ74" s="19">
        <v>3231186.60196579</v>
      </c>
      <c r="DA74" s="11">
        <f t="shared" si="14"/>
        <v>1.0995147881600014</v>
      </c>
      <c r="DB74" s="11"/>
      <c r="DC74" s="12" t="s">
        <v>0</v>
      </c>
      <c r="DD74" s="12" t="s">
        <v>0</v>
      </c>
      <c r="DE74" s="19">
        <v>2810152.22388117</v>
      </c>
      <c r="DF74" s="19">
        <v>3077444.71142951</v>
      </c>
      <c r="DG74" s="19">
        <v>3089803.92713806</v>
      </c>
      <c r="DH74" s="11">
        <f t="shared" si="15"/>
        <v>1.0951167290073616</v>
      </c>
      <c r="DI74" s="11"/>
      <c r="DJ74" s="12" t="s">
        <v>0</v>
      </c>
      <c r="DK74" s="12" t="s">
        <v>0</v>
      </c>
      <c r="DL74" s="19"/>
      <c r="DM74" s="19"/>
      <c r="DN74" s="19"/>
      <c r="DO74" s="11" t="e">
        <f t="shared" si="34"/>
        <v>#DIV/0!</v>
      </c>
    </row>
    <row r="75" spans="1:119" ht="12">
      <c r="A75" s="1" t="s">
        <v>80</v>
      </c>
      <c r="B75" s="12" t="s">
        <v>0</v>
      </c>
      <c r="C75" s="12" t="s">
        <v>0</v>
      </c>
      <c r="D75" s="19">
        <v>2090822.44328724</v>
      </c>
      <c r="E75" s="19">
        <v>2171530.31343769</v>
      </c>
      <c r="F75" s="19">
        <v>1913709.23223466</v>
      </c>
      <c r="G75" s="11">
        <f t="shared" si="0"/>
        <v>1.0386010157914505</v>
      </c>
      <c r="H75" s="11"/>
      <c r="I75" s="12" t="s">
        <v>0</v>
      </c>
      <c r="J75" s="12" t="s">
        <v>0</v>
      </c>
      <c r="K75" s="19">
        <v>2121080.84047077</v>
      </c>
      <c r="L75" s="19">
        <v>2776370.52</v>
      </c>
      <c r="M75" s="19">
        <v>2202956.71548873</v>
      </c>
      <c r="N75" s="11">
        <f t="shared" si="1"/>
        <v>1.3089413977186224</v>
      </c>
      <c r="O75" s="11"/>
      <c r="P75" s="12" t="s">
        <v>0</v>
      </c>
      <c r="Q75" s="12" t="s">
        <v>0</v>
      </c>
      <c r="R75" s="19">
        <v>2141834.13375078</v>
      </c>
      <c r="S75" s="19">
        <v>2357890.55</v>
      </c>
      <c r="T75" s="19">
        <v>2803535.36471319</v>
      </c>
      <c r="U75" s="11">
        <f t="shared" si="2"/>
        <v>1.1008744854910224</v>
      </c>
      <c r="V75" s="11"/>
      <c r="W75" s="12" t="s">
        <v>0</v>
      </c>
      <c r="X75" s="12" t="s">
        <v>0</v>
      </c>
      <c r="Y75" s="19">
        <v>2285152.35045941</v>
      </c>
      <c r="Z75" s="19">
        <v>2413762.32</v>
      </c>
      <c r="AA75" s="19">
        <v>2515665.9180806</v>
      </c>
      <c r="AB75" s="11">
        <f t="shared" si="3"/>
        <v>1.0562806980964459</v>
      </c>
      <c r="AC75" s="11"/>
      <c r="AD75" s="12" t="s">
        <v>0</v>
      </c>
      <c r="AE75" s="12" t="s">
        <v>0</v>
      </c>
      <c r="AF75" s="19">
        <v>2309103.25798122</v>
      </c>
      <c r="AG75" s="19">
        <v>2358016</v>
      </c>
      <c r="AH75" s="19">
        <v>2439061.20131719</v>
      </c>
      <c r="AI75" s="11">
        <f t="shared" si="4"/>
        <v>1.0211825702682276</v>
      </c>
      <c r="AJ75" s="11"/>
      <c r="AK75" s="12" t="s">
        <v>0</v>
      </c>
      <c r="AL75" s="12" t="s">
        <v>0</v>
      </c>
      <c r="AM75" s="19">
        <v>2243775.42179791</v>
      </c>
      <c r="AN75" s="19">
        <v>2190465.59</v>
      </c>
      <c r="AO75" s="19">
        <v>2291304.35233626</v>
      </c>
      <c r="AP75" s="11">
        <f t="shared" si="5"/>
        <v>0.9762410126788922</v>
      </c>
      <c r="AQ75" s="11"/>
      <c r="AR75" s="12" t="s">
        <v>0</v>
      </c>
      <c r="AS75" s="12" t="s">
        <v>0</v>
      </c>
      <c r="AT75" s="19">
        <v>2309010.77700969</v>
      </c>
      <c r="AU75" s="19">
        <v>2452596.3</v>
      </c>
      <c r="AV75" s="19">
        <v>2254151.01923442</v>
      </c>
      <c r="AW75" s="11">
        <f t="shared" si="6"/>
        <v>1.0621848648000949</v>
      </c>
      <c r="AX75" s="11"/>
      <c r="AY75" s="12" t="s">
        <v>0</v>
      </c>
      <c r="AZ75" s="12" t="s">
        <v>0</v>
      </c>
      <c r="BA75" s="19">
        <v>2374681.24639569</v>
      </c>
      <c r="BB75" s="19">
        <v>2371127.33</v>
      </c>
      <c r="BC75" s="19">
        <v>2522350.47864613</v>
      </c>
      <c r="BD75" s="11">
        <f t="shared" si="7"/>
        <v>0.9985034132892219</v>
      </c>
      <c r="BE75" s="11"/>
      <c r="BF75" s="12" t="s">
        <v>0</v>
      </c>
      <c r="BG75" s="12" t="s">
        <v>0</v>
      </c>
      <c r="BH75" s="19">
        <v>2429537.54930348</v>
      </c>
      <c r="BI75" s="19">
        <v>2605448.32</v>
      </c>
      <c r="BJ75" s="19">
        <v>2425901.53569386</v>
      </c>
      <c r="BK75" s="11">
        <f t="shared" si="8"/>
        <v>1.072405042987276</v>
      </c>
      <c r="BL75" s="11"/>
      <c r="BM75" s="12" t="s">
        <v>0</v>
      </c>
      <c r="BN75" s="12" t="s">
        <v>0</v>
      </c>
      <c r="BO75" s="19">
        <v>2486931.64008211</v>
      </c>
      <c r="BP75" s="19">
        <v>2506870.88</v>
      </c>
      <c r="BQ75" s="19">
        <v>2666998.03238867</v>
      </c>
      <c r="BR75" s="11">
        <f t="shared" si="9"/>
        <v>1.00801760675546</v>
      </c>
      <c r="BS75" s="11"/>
      <c r="BT75" s="12" t="s">
        <v>0</v>
      </c>
      <c r="BU75" s="12" t="s">
        <v>0</v>
      </c>
      <c r="BV75" s="19">
        <v>2458573.13</v>
      </c>
      <c r="BW75" s="19">
        <v>2458573.13</v>
      </c>
      <c r="BX75" s="19">
        <v>2478285.00253588</v>
      </c>
      <c r="BY75" s="11">
        <f t="shared" si="10"/>
        <v>1</v>
      </c>
      <c r="BZ75" s="11"/>
      <c r="CA75" s="12" t="s">
        <v>0</v>
      </c>
      <c r="CB75" s="12" t="s">
        <v>0</v>
      </c>
      <c r="CC75" s="19">
        <v>2463248.18269914</v>
      </c>
      <c r="CD75" s="19">
        <v>2800713.18372892</v>
      </c>
      <c r="CE75" s="19">
        <v>2463248.18269914</v>
      </c>
      <c r="CF75" s="11">
        <f t="shared" si="11"/>
        <v>1.136999999999999</v>
      </c>
      <c r="CG75" s="11"/>
      <c r="CH75" s="12" t="s">
        <v>0</v>
      </c>
      <c r="CI75" s="12" t="s">
        <v>0</v>
      </c>
      <c r="CJ75" s="19">
        <v>2410349.43557402</v>
      </c>
      <c r="CK75" s="19">
        <v>2970774.96214047</v>
      </c>
      <c r="CL75" s="19">
        <v>2740567.30824766</v>
      </c>
      <c r="CM75" s="11">
        <f t="shared" si="12"/>
        <v>1.2325080000000024</v>
      </c>
      <c r="CN75" s="11"/>
      <c r="CO75" s="12" t="s">
        <v>0</v>
      </c>
      <c r="CP75" s="12" t="s">
        <v>0</v>
      </c>
      <c r="CQ75" s="19">
        <v>2464971.00679637</v>
      </c>
      <c r="CR75" s="19">
        <v>3077591.73995797</v>
      </c>
      <c r="CS75" s="19">
        <v>3038096.48564459</v>
      </c>
      <c r="CT75" s="11">
        <f t="shared" si="13"/>
        <v>1.2485306040000042</v>
      </c>
      <c r="CU75" s="11"/>
      <c r="CV75" s="12" t="s">
        <v>0</v>
      </c>
      <c r="CW75" s="12" t="s">
        <v>0</v>
      </c>
      <c r="CX75" s="19">
        <v>2420475.92443069</v>
      </c>
      <c r="CY75" s="19">
        <v>2970663.61734266</v>
      </c>
      <c r="CZ75" s="19">
        <v>3022038.26789691</v>
      </c>
      <c r="DA75" s="11">
        <f t="shared" si="14"/>
        <v>1.2273055837320002</v>
      </c>
      <c r="DB75" s="11"/>
      <c r="DC75" s="12" t="s">
        <v>0</v>
      </c>
      <c r="DD75" s="12" t="s">
        <v>0</v>
      </c>
      <c r="DE75" s="19">
        <v>2491530.12317968</v>
      </c>
      <c r="DF75" s="19">
        <v>2808652.52238938</v>
      </c>
      <c r="DG75" s="19">
        <v>3057868.8322149</v>
      </c>
      <c r="DH75" s="11">
        <f t="shared" si="15"/>
        <v>1.12728017865784</v>
      </c>
      <c r="DI75" s="11"/>
      <c r="DJ75" s="12" t="s">
        <v>0</v>
      </c>
      <c r="DK75" s="12" t="s">
        <v>0</v>
      </c>
      <c r="DL75" s="19"/>
      <c r="DM75" s="19"/>
      <c r="DN75" s="19"/>
      <c r="DO75" s="11" t="e">
        <f t="shared" si="34"/>
        <v>#DIV/0!</v>
      </c>
    </row>
    <row r="76" spans="1:119" ht="12">
      <c r="A76" s="1" t="s">
        <v>81</v>
      </c>
      <c r="B76" s="12" t="s">
        <v>0</v>
      </c>
      <c r="C76" s="12" t="s">
        <v>0</v>
      </c>
      <c r="D76" s="19">
        <v>296373.82949195</v>
      </c>
      <c r="E76" s="19">
        <v>355328.027599457</v>
      </c>
      <c r="F76" s="19">
        <v>407380.723278818</v>
      </c>
      <c r="G76" s="11">
        <f t="shared" si="0"/>
        <v>1.1989183667416503</v>
      </c>
      <c r="H76" s="11"/>
      <c r="I76" s="12" t="s">
        <v>0</v>
      </c>
      <c r="J76" s="12" t="s">
        <v>0</v>
      </c>
      <c r="K76" s="19">
        <v>278309.447625902</v>
      </c>
      <c r="L76" s="19">
        <v>340844.79</v>
      </c>
      <c r="M76" s="19">
        <v>333670.308396418</v>
      </c>
      <c r="N76" s="11">
        <f t="shared" si="1"/>
        <v>1.2246971596097476</v>
      </c>
      <c r="O76" s="11"/>
      <c r="P76" s="12" t="s">
        <v>0</v>
      </c>
      <c r="Q76" s="12" t="s">
        <v>0</v>
      </c>
      <c r="R76" s="19">
        <v>255854.248086454</v>
      </c>
      <c r="S76" s="19">
        <v>284124.89</v>
      </c>
      <c r="T76" s="19">
        <v>313343.970905567</v>
      </c>
      <c r="U76" s="11">
        <f t="shared" si="2"/>
        <v>1.1104951046347031</v>
      </c>
      <c r="V76" s="11"/>
      <c r="W76" s="12" t="s">
        <v>0</v>
      </c>
      <c r="X76" s="12" t="s">
        <v>0</v>
      </c>
      <c r="Y76" s="19">
        <v>238827.469983064</v>
      </c>
      <c r="Z76" s="19">
        <v>402210.61</v>
      </c>
      <c r="AA76" s="19">
        <v>265216.736268485</v>
      </c>
      <c r="AB76" s="11">
        <f t="shared" si="3"/>
        <v>1.6841053084409512</v>
      </c>
      <c r="AC76" s="11"/>
      <c r="AD76" s="12" t="s">
        <v>0</v>
      </c>
      <c r="AE76" s="12" t="s">
        <v>0</v>
      </c>
      <c r="AF76" s="19">
        <v>219619.54283079</v>
      </c>
      <c r="AG76" s="19">
        <v>296936.19</v>
      </c>
      <c r="AH76" s="19">
        <v>369862.437918708</v>
      </c>
      <c r="AI76" s="11">
        <f t="shared" si="4"/>
        <v>1.352048120001689</v>
      </c>
      <c r="AJ76" s="11"/>
      <c r="AK76" s="12" t="s">
        <v>0</v>
      </c>
      <c r="AL76" s="12" t="s">
        <v>0</v>
      </c>
      <c r="AM76" s="19">
        <v>210612.815210973</v>
      </c>
      <c r="AN76" s="19">
        <v>246891.5</v>
      </c>
      <c r="AO76" s="19">
        <v>284758.660854258</v>
      </c>
      <c r="AP76" s="11">
        <f t="shared" si="5"/>
        <v>1.1722529787785527</v>
      </c>
      <c r="AQ76" s="11"/>
      <c r="AR76" s="12" t="s">
        <v>0</v>
      </c>
      <c r="AS76" s="12" t="s">
        <v>0</v>
      </c>
      <c r="AT76" s="19">
        <v>210932.463110649</v>
      </c>
      <c r="AU76" s="19">
        <v>229113.23</v>
      </c>
      <c r="AV76" s="19">
        <v>247266.208202556</v>
      </c>
      <c r="AW76" s="11">
        <f t="shared" si="6"/>
        <v>1.0861923604419956</v>
      </c>
      <c r="AX76" s="11"/>
      <c r="AY76" s="12" t="s">
        <v>0</v>
      </c>
      <c r="AZ76" s="12" t="s">
        <v>0</v>
      </c>
      <c r="BA76" s="19">
        <v>213168.824532683</v>
      </c>
      <c r="BB76" s="19">
        <v>233007.06</v>
      </c>
      <c r="BC76" s="19">
        <v>231542.348691801</v>
      </c>
      <c r="BD76" s="11">
        <f t="shared" si="7"/>
        <v>1.093063493270215</v>
      </c>
      <c r="BE76" s="11"/>
      <c r="BF76" s="12" t="s">
        <v>0</v>
      </c>
      <c r="BG76" s="12" t="s">
        <v>0</v>
      </c>
      <c r="BH76" s="19">
        <v>220070.194249349</v>
      </c>
      <c r="BI76" s="19">
        <v>224591</v>
      </c>
      <c r="BJ76" s="19">
        <v>240550.695290848</v>
      </c>
      <c r="BK76" s="11">
        <f t="shared" si="8"/>
        <v>1.0205425626403943</v>
      </c>
      <c r="BL76" s="11"/>
      <c r="BM76" s="12" t="s">
        <v>0</v>
      </c>
      <c r="BN76" s="12" t="s">
        <v>0</v>
      </c>
      <c r="BO76" s="19">
        <v>223470.875042012</v>
      </c>
      <c r="BP76" s="19">
        <v>228032.33</v>
      </c>
      <c r="BQ76" s="19">
        <v>228061.539490867</v>
      </c>
      <c r="BR76" s="11">
        <f t="shared" si="9"/>
        <v>1.0204118543731056</v>
      </c>
      <c r="BS76" s="11"/>
      <c r="BT76" s="12" t="s">
        <v>0</v>
      </c>
      <c r="BU76" s="12" t="s">
        <v>0</v>
      </c>
      <c r="BV76" s="19">
        <v>214694.96</v>
      </c>
      <c r="BW76" s="19">
        <v>214694.96</v>
      </c>
      <c r="BX76" s="19">
        <v>219077.282258159</v>
      </c>
      <c r="BY76" s="11">
        <f t="shared" si="10"/>
        <v>1</v>
      </c>
      <c r="BZ76" s="11"/>
      <c r="CA76" s="12" t="s">
        <v>0</v>
      </c>
      <c r="CB76" s="12" t="s">
        <v>0</v>
      </c>
      <c r="CC76" s="19">
        <v>190755.440671292</v>
      </c>
      <c r="CD76" s="19">
        <v>192281.484196663</v>
      </c>
      <c r="CE76" s="19">
        <v>190755.440671292</v>
      </c>
      <c r="CF76" s="11">
        <f t="shared" si="11"/>
        <v>1.0080000000000036</v>
      </c>
      <c r="CG76" s="11"/>
      <c r="CH76" s="12" t="s">
        <v>0</v>
      </c>
      <c r="CI76" s="12" t="s">
        <v>0</v>
      </c>
      <c r="CJ76" s="19">
        <v>193217.789426728</v>
      </c>
      <c r="CK76" s="19">
        <v>195542.58586911</v>
      </c>
      <c r="CL76" s="19">
        <v>194763.531742141</v>
      </c>
      <c r="CM76" s="11">
        <f t="shared" si="12"/>
        <v>1.0120319999999978</v>
      </c>
      <c r="CN76" s="11"/>
      <c r="CO76" s="12" t="s">
        <v>0</v>
      </c>
      <c r="CP76" s="12" t="s">
        <v>0</v>
      </c>
      <c r="CQ76" s="19">
        <v>186565.855599676</v>
      </c>
      <c r="CR76" s="19">
        <v>187677.752278406</v>
      </c>
      <c r="CS76" s="19">
        <v>188810.615974252</v>
      </c>
      <c r="CT76" s="11">
        <f t="shared" si="13"/>
        <v>1.0059598080000012</v>
      </c>
      <c r="CU76" s="11"/>
      <c r="CV76" s="12" t="s">
        <v>0</v>
      </c>
      <c r="CW76" s="12" t="s">
        <v>0</v>
      </c>
      <c r="CX76" s="19">
        <v>181034.17703973</v>
      </c>
      <c r="CY76" s="19">
        <v>177560.278326916</v>
      </c>
      <c r="CZ76" s="19">
        <v>182113.105976325</v>
      </c>
      <c r="DA76" s="11">
        <f t="shared" si="14"/>
        <v>0.9808108127999963</v>
      </c>
      <c r="DB76" s="11"/>
      <c r="DC76" s="12" t="s">
        <v>0</v>
      </c>
      <c r="DD76" s="12" t="s">
        <v>0</v>
      </c>
      <c r="DE76" s="19">
        <v>183680.256490562</v>
      </c>
      <c r="DF76" s="19">
        <v>169706.557927319</v>
      </c>
      <c r="DG76" s="19">
        <v>180155.58166382</v>
      </c>
      <c r="DH76" s="11">
        <f t="shared" si="15"/>
        <v>0.9239237856576</v>
      </c>
      <c r="DI76" s="11"/>
      <c r="DJ76" s="12" t="s">
        <v>0</v>
      </c>
      <c r="DK76" s="12" t="s">
        <v>0</v>
      </c>
      <c r="DL76" s="19"/>
      <c r="DM76" s="19"/>
      <c r="DN76" s="19"/>
      <c r="DO76" s="11" t="e">
        <f t="shared" si="34"/>
        <v>#DIV/0!</v>
      </c>
    </row>
    <row r="77" spans="1:119" ht="12">
      <c r="A77" s="1" t="s">
        <v>82</v>
      </c>
      <c r="B77" s="12" t="s">
        <v>0</v>
      </c>
      <c r="C77" s="12" t="s">
        <v>0</v>
      </c>
      <c r="D77" s="19">
        <v>1833726.99792256</v>
      </c>
      <c r="E77" s="19">
        <v>1953795.69997986</v>
      </c>
      <c r="F77" s="19">
        <v>1696447.75575925</v>
      </c>
      <c r="G77" s="11">
        <f t="shared" si="0"/>
        <v>1.0654779594745165</v>
      </c>
      <c r="H77" s="11"/>
      <c r="I77" s="12" t="s">
        <v>0</v>
      </c>
      <c r="J77" s="12" t="s">
        <v>0</v>
      </c>
      <c r="K77" s="19">
        <v>1941301.34352386</v>
      </c>
      <c r="L77" s="19">
        <v>2080303.8</v>
      </c>
      <c r="M77" s="19">
        <v>2068413.79422294</v>
      </c>
      <c r="N77" s="11">
        <f t="shared" si="1"/>
        <v>1.0716027199691842</v>
      </c>
      <c r="O77" s="11"/>
      <c r="P77" s="12" t="s">
        <v>0</v>
      </c>
      <c r="Q77" s="12" t="s">
        <v>0</v>
      </c>
      <c r="R77" s="19">
        <v>1991627.97487922</v>
      </c>
      <c r="S77" s="19">
        <v>1939924.32</v>
      </c>
      <c r="T77" s="19">
        <v>2134233.95504728</v>
      </c>
      <c r="U77" s="11">
        <f t="shared" si="2"/>
        <v>0.9740395015879633</v>
      </c>
      <c r="V77" s="11"/>
      <c r="W77" s="12" t="s">
        <v>0</v>
      </c>
      <c r="X77" s="12" t="s">
        <v>0</v>
      </c>
      <c r="Y77" s="19">
        <v>1862214.95981644</v>
      </c>
      <c r="Z77" s="19">
        <v>1929691.67</v>
      </c>
      <c r="AA77" s="19">
        <v>1813870.93130926</v>
      </c>
      <c r="AB77" s="11">
        <f t="shared" si="3"/>
        <v>1.0362346515518333</v>
      </c>
      <c r="AC77" s="11"/>
      <c r="AD77" s="12" t="s">
        <v>0</v>
      </c>
      <c r="AE77" s="12" t="s">
        <v>0</v>
      </c>
      <c r="AF77" s="19">
        <v>1918199.4419127</v>
      </c>
      <c r="AG77" s="19">
        <v>2004205.05</v>
      </c>
      <c r="AH77" s="19">
        <v>1987704.73029733</v>
      </c>
      <c r="AI77" s="11">
        <f t="shared" si="4"/>
        <v>1.044836634923395</v>
      </c>
      <c r="AJ77" s="11"/>
      <c r="AK77" s="12" t="s">
        <v>0</v>
      </c>
      <c r="AL77" s="12" t="s">
        <v>0</v>
      </c>
      <c r="AM77" s="19">
        <v>1881968.26901592</v>
      </c>
      <c r="AN77" s="19">
        <v>1777546.86</v>
      </c>
      <c r="AO77" s="19">
        <v>1966349.3932312</v>
      </c>
      <c r="AP77" s="11">
        <f t="shared" si="5"/>
        <v>0.9445147876640226</v>
      </c>
      <c r="AQ77" s="11"/>
      <c r="AR77" s="12" t="s">
        <v>0</v>
      </c>
      <c r="AS77" s="12" t="s">
        <v>0</v>
      </c>
      <c r="AT77" s="19">
        <v>1701159.67960687</v>
      </c>
      <c r="AU77" s="19">
        <v>1677582.92</v>
      </c>
      <c r="AV77" s="19">
        <v>1606770.47356648</v>
      </c>
      <c r="AW77" s="11">
        <f t="shared" si="6"/>
        <v>0.9861407721511959</v>
      </c>
      <c r="AX77" s="11"/>
      <c r="AY77" s="12" t="s">
        <v>0</v>
      </c>
      <c r="AZ77" s="12" t="s">
        <v>0</v>
      </c>
      <c r="BA77" s="19">
        <v>1913986.81189994</v>
      </c>
      <c r="BB77" s="19">
        <v>2268558.08</v>
      </c>
      <c r="BC77" s="19">
        <v>1887460.4325742</v>
      </c>
      <c r="BD77" s="11">
        <f t="shared" si="7"/>
        <v>1.1852527226914855</v>
      </c>
      <c r="BE77" s="11"/>
      <c r="BF77" s="12" t="s">
        <v>0</v>
      </c>
      <c r="BG77" s="12" t="s">
        <v>0</v>
      </c>
      <c r="BH77" s="19">
        <v>2063345.18302727</v>
      </c>
      <c r="BI77" s="19">
        <v>2345409.44</v>
      </c>
      <c r="BJ77" s="19">
        <v>2445585.49603544</v>
      </c>
      <c r="BK77" s="11">
        <f t="shared" si="8"/>
        <v>1.1367024089294138</v>
      </c>
      <c r="BL77" s="11"/>
      <c r="BM77" s="12" t="s">
        <v>0</v>
      </c>
      <c r="BN77" s="12" t="s">
        <v>0</v>
      </c>
      <c r="BO77" s="19">
        <v>2114943.90695647</v>
      </c>
      <c r="BP77" s="19">
        <v>2179862.45</v>
      </c>
      <c r="BQ77" s="19">
        <v>2404061.833788</v>
      </c>
      <c r="BR77" s="11">
        <f t="shared" si="9"/>
        <v>1.0306951606754204</v>
      </c>
      <c r="BS77" s="11"/>
      <c r="BT77" s="12" t="s">
        <v>0</v>
      </c>
      <c r="BU77" s="12" t="s">
        <v>0</v>
      </c>
      <c r="BV77" s="19">
        <v>2225048.32250921</v>
      </c>
      <c r="BW77" s="19">
        <v>2225048.32250921</v>
      </c>
      <c r="BX77" s="19">
        <v>2293346.53827921</v>
      </c>
      <c r="BY77" s="11">
        <f t="shared" si="10"/>
        <v>1</v>
      </c>
      <c r="BZ77" s="11"/>
      <c r="CA77" s="12" t="s">
        <v>0</v>
      </c>
      <c r="CB77" s="12" t="s">
        <v>0</v>
      </c>
      <c r="CC77" s="19">
        <v>2289650.63159381</v>
      </c>
      <c r="CD77" s="19">
        <v>2649125.78075404</v>
      </c>
      <c r="CE77" s="19">
        <v>2289650.63159381</v>
      </c>
      <c r="CF77" s="11">
        <f t="shared" si="11"/>
        <v>1.157000000000001</v>
      </c>
      <c r="CG77" s="11"/>
      <c r="CH77" s="12" t="s">
        <v>0</v>
      </c>
      <c r="CI77" s="12" t="s">
        <v>0</v>
      </c>
      <c r="CJ77" s="19">
        <v>2375948.05358755</v>
      </c>
      <c r="CK77" s="19">
        <v>2878173.57720683</v>
      </c>
      <c r="CL77" s="19">
        <v>2748971.89800079</v>
      </c>
      <c r="CM77" s="11">
        <f t="shared" si="12"/>
        <v>1.2113789999999989</v>
      </c>
      <c r="CN77" s="11"/>
      <c r="CO77" s="12" t="s">
        <v>0</v>
      </c>
      <c r="CP77" s="12" t="s">
        <v>0</v>
      </c>
      <c r="CQ77" s="19">
        <v>2331079.86446865</v>
      </c>
      <c r="CR77" s="19">
        <v>2993250.46684858</v>
      </c>
      <c r="CS77" s="19">
        <v>2823821.19514017</v>
      </c>
      <c r="CT77" s="11">
        <f t="shared" si="13"/>
        <v>1.2840617400000005</v>
      </c>
      <c r="CU77" s="11"/>
      <c r="CV77" s="12" t="s">
        <v>0</v>
      </c>
      <c r="CW77" s="12" t="s">
        <v>0</v>
      </c>
      <c r="CX77" s="19">
        <v>2349720.12022924</v>
      </c>
      <c r="CY77" s="19">
        <v>2875377.97790813</v>
      </c>
      <c r="CZ77" s="19">
        <v>3017185.70609457</v>
      </c>
      <c r="DA77" s="11">
        <f t="shared" si="14"/>
        <v>1.223710838220003</v>
      </c>
      <c r="DB77" s="11"/>
      <c r="DC77" s="12" t="s">
        <v>0</v>
      </c>
      <c r="DD77" s="12" t="s">
        <v>0</v>
      </c>
      <c r="DE77" s="19">
        <v>2446018.13367289</v>
      </c>
      <c r="DF77" s="19">
        <v>2897435.89583711</v>
      </c>
      <c r="DG77" s="19">
        <v>2993218.90065817</v>
      </c>
      <c r="DH77" s="11">
        <f t="shared" si="15"/>
        <v>1.1845520913969598</v>
      </c>
      <c r="DI77" s="11"/>
      <c r="DJ77" s="12" t="s">
        <v>0</v>
      </c>
      <c r="DK77" s="12" t="s">
        <v>0</v>
      </c>
      <c r="DL77" s="19"/>
      <c r="DM77" s="19"/>
      <c r="DN77" s="19"/>
      <c r="DO77" s="11" t="e">
        <f t="shared" si="34"/>
        <v>#DIV/0!</v>
      </c>
    </row>
    <row r="78" spans="1:119" ht="12">
      <c r="A78" s="15" t="s">
        <v>83</v>
      </c>
      <c r="B78" s="12" t="s">
        <v>0</v>
      </c>
      <c r="C78" s="12" t="s">
        <v>0</v>
      </c>
      <c r="D78" s="19">
        <v>4333662.51035806</v>
      </c>
      <c r="E78" s="19">
        <v>4230023.18891477</v>
      </c>
      <c r="F78" s="19">
        <v>4166730.2658139</v>
      </c>
      <c r="G78" s="11">
        <f t="shared" si="0"/>
        <v>0.9760850501866315</v>
      </c>
      <c r="H78" s="11"/>
      <c r="I78" s="12" t="s">
        <v>0</v>
      </c>
      <c r="J78" s="12" t="s">
        <v>0</v>
      </c>
      <c r="K78" s="19">
        <v>4388479.1387697</v>
      </c>
      <c r="L78" s="19">
        <v>4398736.74</v>
      </c>
      <c r="M78" s="19">
        <v>4283528.88040901</v>
      </c>
      <c r="N78" s="11">
        <f t="shared" si="1"/>
        <v>1.0023373931847324</v>
      </c>
      <c r="O78" s="11"/>
      <c r="P78" s="12" t="s">
        <v>0</v>
      </c>
      <c r="Q78" s="12" t="s">
        <v>0</v>
      </c>
      <c r="R78" s="19">
        <v>4299057.77684539</v>
      </c>
      <c r="S78" s="19">
        <v>4395357.74</v>
      </c>
      <c r="T78" s="19">
        <v>4309106.36519376</v>
      </c>
      <c r="U78" s="11">
        <f t="shared" si="2"/>
        <v>1.0224002486482688</v>
      </c>
      <c r="V78" s="11"/>
      <c r="W78" s="12" t="s">
        <v>0</v>
      </c>
      <c r="X78" s="12" t="s">
        <v>0</v>
      </c>
      <c r="Y78" s="19">
        <v>4310287.04610895</v>
      </c>
      <c r="Z78" s="19">
        <v>4461704.24</v>
      </c>
      <c r="AA78" s="19">
        <v>4406838.5476872</v>
      </c>
      <c r="AB78" s="11">
        <f t="shared" si="3"/>
        <v>1.035129259901087</v>
      </c>
      <c r="AC78" s="11"/>
      <c r="AD78" s="12" t="s">
        <v>0</v>
      </c>
      <c r="AE78" s="12" t="s">
        <v>0</v>
      </c>
      <c r="AF78" s="19">
        <v>4302077.28102282</v>
      </c>
      <c r="AG78" s="19">
        <v>4437487.32</v>
      </c>
      <c r="AH78" s="19">
        <v>4453206.07194244</v>
      </c>
      <c r="AI78" s="11">
        <f t="shared" si="4"/>
        <v>1.0314755012827168</v>
      </c>
      <c r="AJ78" s="11"/>
      <c r="AK78" s="12" t="s">
        <v>0</v>
      </c>
      <c r="AL78" s="12" t="s">
        <v>0</v>
      </c>
      <c r="AM78" s="19">
        <v>4321441.4981842</v>
      </c>
      <c r="AN78" s="19">
        <v>4528685.96</v>
      </c>
      <c r="AO78" s="19">
        <v>4457461.03560349</v>
      </c>
      <c r="AP78" s="11">
        <f t="shared" si="5"/>
        <v>1.0479572526673981</v>
      </c>
      <c r="AQ78" s="11"/>
      <c r="AR78" s="12" t="s">
        <v>0</v>
      </c>
      <c r="AS78" s="12" t="s">
        <v>0</v>
      </c>
      <c r="AT78" s="19">
        <v>4361522.80600521</v>
      </c>
      <c r="AU78" s="19">
        <v>4442816.19</v>
      </c>
      <c r="AV78" s="19">
        <v>4570689.45722742</v>
      </c>
      <c r="AW78" s="11">
        <f t="shared" si="6"/>
        <v>1.0186387616460153</v>
      </c>
      <c r="AX78" s="11"/>
      <c r="AY78" s="12" t="s">
        <v>0</v>
      </c>
      <c r="AZ78" s="12" t="s">
        <v>0</v>
      </c>
      <c r="BA78" s="19">
        <v>4411487.98085377</v>
      </c>
      <c r="BB78" s="19">
        <v>4485962.84</v>
      </c>
      <c r="BC78" s="19">
        <v>4493712.65383316</v>
      </c>
      <c r="BD78" s="11">
        <f t="shared" si="7"/>
        <v>1.0168820269871428</v>
      </c>
      <c r="BE78" s="11"/>
      <c r="BF78" s="12" t="s">
        <v>0</v>
      </c>
      <c r="BG78" s="12" t="s">
        <v>0</v>
      </c>
      <c r="BH78" s="19">
        <v>4471379.11257096</v>
      </c>
      <c r="BI78" s="19">
        <v>5115167.45</v>
      </c>
      <c r="BJ78" s="19">
        <v>4546865.05541912</v>
      </c>
      <c r="BK78" s="11">
        <f t="shared" si="8"/>
        <v>1.1439798150013887</v>
      </c>
      <c r="BL78" s="11"/>
      <c r="BM78" s="12" t="s">
        <v>0</v>
      </c>
      <c r="BN78" s="12" t="s">
        <v>0</v>
      </c>
      <c r="BO78" s="19">
        <v>4509022.98091072</v>
      </c>
      <c r="BP78" s="19">
        <v>4541957.2</v>
      </c>
      <c r="BQ78" s="19">
        <v>5158231.27553926</v>
      </c>
      <c r="BR78" s="11">
        <f t="shared" si="9"/>
        <v>1.0073040699124198</v>
      </c>
      <c r="BS78" s="11"/>
      <c r="BT78" s="12" t="s">
        <v>0</v>
      </c>
      <c r="BU78" s="12" t="s">
        <v>0</v>
      </c>
      <c r="BV78" s="19">
        <v>4496899.48276096</v>
      </c>
      <c r="BW78" s="19">
        <v>4496899.48276096</v>
      </c>
      <c r="BX78" s="19">
        <v>4529745.15097217</v>
      </c>
      <c r="BY78" s="11">
        <f t="shared" si="10"/>
        <v>1</v>
      </c>
      <c r="BZ78" s="11"/>
      <c r="CA78" s="12" t="s">
        <v>0</v>
      </c>
      <c r="CB78" s="12" t="s">
        <v>0</v>
      </c>
      <c r="CC78" s="19">
        <v>4438590.16387742</v>
      </c>
      <c r="CD78" s="19">
        <v>4992370.27259232</v>
      </c>
      <c r="CE78" s="19">
        <v>4438590.16387742</v>
      </c>
      <c r="CF78" s="11">
        <f t="shared" si="11"/>
        <v>1.12476486638071</v>
      </c>
      <c r="CG78" s="11"/>
      <c r="CH78" s="12" t="s">
        <v>0</v>
      </c>
      <c r="CI78" s="12" t="s">
        <v>0</v>
      </c>
      <c r="CJ78" s="19">
        <v>4471869.58089878</v>
      </c>
      <c r="CK78" s="19">
        <v>5141715.27555487</v>
      </c>
      <c r="CL78" s="19">
        <v>5029801.79163157</v>
      </c>
      <c r="CM78" s="11">
        <f t="shared" si="12"/>
        <v>1.14979097277731</v>
      </c>
      <c r="CN78" s="11"/>
      <c r="CO78" s="12" t="s">
        <v>0</v>
      </c>
      <c r="CP78" s="12" t="s">
        <v>0</v>
      </c>
      <c r="CQ78" s="19">
        <v>4397247.98682237</v>
      </c>
      <c r="CR78" s="19">
        <v>5239345.68023778</v>
      </c>
      <c r="CS78" s="19">
        <v>5055916.04031156</v>
      </c>
      <c r="CT78" s="11">
        <f t="shared" si="13"/>
        <v>1.1915056180454229</v>
      </c>
      <c r="CU78" s="11"/>
      <c r="CV78" s="12" t="s">
        <v>0</v>
      </c>
      <c r="CW78" s="12" t="s">
        <v>0</v>
      </c>
      <c r="CX78" s="19">
        <v>4426625.53275601</v>
      </c>
      <c r="CY78" s="19">
        <v>5256913.34457382</v>
      </c>
      <c r="CZ78" s="19">
        <v>5274349.1912621</v>
      </c>
      <c r="DA78" s="11">
        <f t="shared" si="14"/>
        <v>1.1875667606563671</v>
      </c>
      <c r="DB78" s="11"/>
      <c r="DC78" s="12" t="s">
        <v>0</v>
      </c>
      <c r="DD78" s="12" t="s">
        <v>0</v>
      </c>
      <c r="DE78" s="19">
        <v>4440717.39331905</v>
      </c>
      <c r="DF78" s="19">
        <v>4929427.96766525</v>
      </c>
      <c r="DG78" s="19">
        <v>5273648.3697743</v>
      </c>
      <c r="DH78" s="11">
        <f t="shared" si="15"/>
        <v>1.1100521674902017</v>
      </c>
      <c r="DI78" s="11"/>
      <c r="DJ78" s="12" t="s">
        <v>0</v>
      </c>
      <c r="DK78" s="12" t="s">
        <v>0</v>
      </c>
      <c r="DL78" s="19"/>
      <c r="DM78" s="19"/>
      <c r="DN78" s="19"/>
      <c r="DO78" s="11" t="e">
        <f t="shared" si="34"/>
        <v>#DIV/0!</v>
      </c>
    </row>
    <row r="79" spans="1:119" ht="12">
      <c r="A79" s="1" t="s">
        <v>85</v>
      </c>
      <c r="B79" s="12" t="s">
        <v>0</v>
      </c>
      <c r="C79" s="12" t="s">
        <v>0</v>
      </c>
      <c r="D79" s="19">
        <v>3803911.57467161</v>
      </c>
      <c r="E79" s="19">
        <v>3791565.22592407</v>
      </c>
      <c r="F79" s="19">
        <v>3731555.34378427</v>
      </c>
      <c r="G79" s="11">
        <f t="shared" si="0"/>
        <v>0.9967543018534532</v>
      </c>
      <c r="H79" s="11"/>
      <c r="I79" s="12" t="s">
        <v>0</v>
      </c>
      <c r="J79" s="12" t="s">
        <v>0</v>
      </c>
      <c r="K79" s="19">
        <v>3833474.01153817</v>
      </c>
      <c r="L79" s="19">
        <v>3903668.18</v>
      </c>
      <c r="M79" s="19">
        <v>3821031.71204408</v>
      </c>
      <c r="N79" s="11">
        <f t="shared" si="1"/>
        <v>1.0183108502237284</v>
      </c>
      <c r="O79" s="11"/>
      <c r="P79" s="12" t="s">
        <v>0</v>
      </c>
      <c r="Q79" s="12" t="s">
        <v>0</v>
      </c>
      <c r="R79" s="19">
        <v>3805254.96659139</v>
      </c>
      <c r="S79" s="19">
        <v>3939489.46</v>
      </c>
      <c r="T79" s="19">
        <v>3874932.42034775</v>
      </c>
      <c r="U79" s="11">
        <f t="shared" si="2"/>
        <v>1.0352760838858723</v>
      </c>
      <c r="V79" s="11"/>
      <c r="W79" s="12" t="s">
        <v>0</v>
      </c>
      <c r="X79" s="12" t="s">
        <v>0</v>
      </c>
      <c r="Y79" s="19">
        <v>3817894.56349424</v>
      </c>
      <c r="Z79" s="19">
        <v>3978020.45</v>
      </c>
      <c r="AA79" s="19">
        <v>3952574.93238348</v>
      </c>
      <c r="AB79" s="11">
        <f t="shared" si="3"/>
        <v>1.0419408875344134</v>
      </c>
      <c r="AC79" s="11"/>
      <c r="AD79" s="12" t="s">
        <v>0</v>
      </c>
      <c r="AE79" s="12" t="s">
        <v>0</v>
      </c>
      <c r="AF79" s="19">
        <v>3821107.42867345</v>
      </c>
      <c r="AG79" s="19">
        <v>3957768.96</v>
      </c>
      <c r="AH79" s="19">
        <v>3981368.06559635</v>
      </c>
      <c r="AI79" s="11">
        <f t="shared" si="4"/>
        <v>1.0357649016358574</v>
      </c>
      <c r="AJ79" s="11"/>
      <c r="AK79" s="12" t="s">
        <v>0</v>
      </c>
      <c r="AL79" s="12" t="s">
        <v>0</v>
      </c>
      <c r="AM79" s="19">
        <v>3870742.88954709</v>
      </c>
      <c r="AN79" s="19">
        <v>4112081.6</v>
      </c>
      <c r="AO79" s="19">
        <v>4009179.62824944</v>
      </c>
      <c r="AP79" s="11">
        <f t="shared" si="5"/>
        <v>1.0623494552181814</v>
      </c>
      <c r="AQ79" s="11"/>
      <c r="AR79" s="12" t="s">
        <v>0</v>
      </c>
      <c r="AS79" s="12" t="s">
        <v>0</v>
      </c>
      <c r="AT79" s="19">
        <v>3925750.78488441</v>
      </c>
      <c r="AU79" s="19">
        <v>4006634.29</v>
      </c>
      <c r="AV79" s="19">
        <v>4170519.2076443</v>
      </c>
      <c r="AW79" s="11">
        <f t="shared" si="6"/>
        <v>1.0206033213893815</v>
      </c>
      <c r="AX79" s="11"/>
      <c r="AY79" s="12" t="s">
        <v>0</v>
      </c>
      <c r="AZ79" s="12" t="s">
        <v>0</v>
      </c>
      <c r="BA79" s="19">
        <v>3956118.11425314</v>
      </c>
      <c r="BB79" s="19">
        <v>3998896.34</v>
      </c>
      <c r="BC79" s="19">
        <v>4037627.28721545</v>
      </c>
      <c r="BD79" s="11">
        <f t="shared" si="7"/>
        <v>1.01081318214255</v>
      </c>
      <c r="BE79" s="11"/>
      <c r="BF79" s="12" t="s">
        <v>0</v>
      </c>
      <c r="BG79" s="12" t="s">
        <v>0</v>
      </c>
      <c r="BH79" s="19">
        <v>4028257.35585382</v>
      </c>
      <c r="BI79" s="19">
        <v>4555103.27</v>
      </c>
      <c r="BJ79" s="19">
        <v>4071815.63635973</v>
      </c>
      <c r="BK79" s="11">
        <f t="shared" si="8"/>
        <v>1.130787550944473</v>
      </c>
      <c r="BL79" s="11"/>
      <c r="BM79" s="12" t="s">
        <v>0</v>
      </c>
      <c r="BN79" s="12" t="s">
        <v>0</v>
      </c>
      <c r="BO79" s="19">
        <v>4047845.26021218</v>
      </c>
      <c r="BP79" s="19">
        <v>3974903.24</v>
      </c>
      <c r="BQ79" s="19">
        <v>4577253.02839753</v>
      </c>
      <c r="BR79" s="11">
        <f t="shared" si="9"/>
        <v>0.9819800373968949</v>
      </c>
      <c r="BS79" s="11"/>
      <c r="BT79" s="12" t="s">
        <v>0</v>
      </c>
      <c r="BU79" s="12" t="s">
        <v>0</v>
      </c>
      <c r="BV79" s="19">
        <v>4046616.50985578</v>
      </c>
      <c r="BW79" s="19">
        <v>4046616.50985578</v>
      </c>
      <c r="BX79" s="19">
        <v>3973696.63167907</v>
      </c>
      <c r="BY79" s="11">
        <f t="shared" si="10"/>
        <v>1</v>
      </c>
      <c r="BZ79" s="11"/>
      <c r="CA79" s="12" t="s">
        <v>0</v>
      </c>
      <c r="CB79" s="12" t="s">
        <v>0</v>
      </c>
      <c r="CC79" s="19">
        <v>4019530.04982338</v>
      </c>
      <c r="CD79" s="19">
        <v>4566186.13659936</v>
      </c>
      <c r="CE79" s="19">
        <v>4019530.04982338</v>
      </c>
      <c r="CF79" s="11">
        <f t="shared" si="11"/>
        <v>1.1360000000000001</v>
      </c>
      <c r="CG79" s="11"/>
      <c r="CH79" s="12" t="s">
        <v>0</v>
      </c>
      <c r="CI79" s="12" t="s">
        <v>0</v>
      </c>
      <c r="CJ79" s="19">
        <v>4058556.59257266</v>
      </c>
      <c r="CK79" s="19">
        <v>4711951.73552411</v>
      </c>
      <c r="CL79" s="19">
        <v>4610520.28916254</v>
      </c>
      <c r="CM79" s="11">
        <f t="shared" si="12"/>
        <v>1.160991999999998</v>
      </c>
      <c r="CN79" s="11"/>
      <c r="CO79" s="12" t="s">
        <v>0</v>
      </c>
      <c r="CP79" s="12" t="s">
        <v>0</v>
      </c>
      <c r="CQ79" s="19">
        <v>3997706.93976633</v>
      </c>
      <c r="CR79" s="19">
        <v>4794468.86600183</v>
      </c>
      <c r="CS79" s="19">
        <v>4641305.77541319</v>
      </c>
      <c r="CT79" s="11">
        <f t="shared" si="13"/>
        <v>1.1993047360000009</v>
      </c>
      <c r="CU79" s="11"/>
      <c r="CV79" s="12" t="s">
        <v>0</v>
      </c>
      <c r="CW79" s="12" t="s">
        <v>0</v>
      </c>
      <c r="CX79" s="19">
        <v>4033990.29011383</v>
      </c>
      <c r="CY79" s="19">
        <v>4784765.8396525</v>
      </c>
      <c r="CZ79" s="19">
        <v>4837983.65991152</v>
      </c>
      <c r="DA79" s="11">
        <f t="shared" si="14"/>
        <v>1.186112383903999</v>
      </c>
      <c r="DB79" s="11"/>
      <c r="DC79" s="12" t="s">
        <v>0</v>
      </c>
      <c r="DD79" s="12" t="s">
        <v>0</v>
      </c>
      <c r="DE79" s="19">
        <v>4046111.22279199</v>
      </c>
      <c r="DF79" s="19">
        <v>4360021.07754394</v>
      </c>
      <c r="DG79" s="19">
        <v>4799142.62800654</v>
      </c>
      <c r="DH79" s="11">
        <f t="shared" si="15"/>
        <v>1.0775831007767847</v>
      </c>
      <c r="DI79" s="11"/>
      <c r="DJ79" s="12" t="s">
        <v>0</v>
      </c>
      <c r="DK79" s="12" t="s">
        <v>0</v>
      </c>
      <c r="DL79" s="19"/>
      <c r="DM79" s="19"/>
      <c r="DN79" s="19"/>
      <c r="DO79" s="11" t="e">
        <f t="shared" si="34"/>
        <v>#DIV/0!</v>
      </c>
    </row>
    <row r="80" spans="1:119" ht="12">
      <c r="A80" s="1" t="s">
        <v>86</v>
      </c>
      <c r="B80" s="12" t="s">
        <v>0</v>
      </c>
      <c r="C80" s="12" t="s">
        <v>0</v>
      </c>
      <c r="D80" s="19">
        <v>537751.032827278</v>
      </c>
      <c r="E80" s="19">
        <v>438457.962990698</v>
      </c>
      <c r="F80" s="19">
        <v>435174.922029631</v>
      </c>
      <c r="G80" s="11">
        <f t="shared" si="0"/>
        <v>0.8153549435051066</v>
      </c>
      <c r="H80" s="11"/>
      <c r="I80" s="12" t="s">
        <v>0</v>
      </c>
      <c r="J80" s="12" t="s">
        <v>0</v>
      </c>
      <c r="K80" s="19">
        <v>567234.150046004</v>
      </c>
      <c r="L80" s="19">
        <v>495068.56</v>
      </c>
      <c r="M80" s="19">
        <v>462497.168364927</v>
      </c>
      <c r="N80" s="11">
        <f t="shared" si="1"/>
        <v>0.8727763657386439</v>
      </c>
      <c r="O80" s="11"/>
      <c r="P80" s="12" t="s">
        <v>0</v>
      </c>
      <c r="Q80" s="12" t="s">
        <v>0</v>
      </c>
      <c r="R80" s="19">
        <v>497462.9949776</v>
      </c>
      <c r="S80" s="19">
        <v>455868.28</v>
      </c>
      <c r="T80" s="19">
        <v>434173.944846012</v>
      </c>
      <c r="U80" s="11">
        <f t="shared" si="2"/>
        <v>0.9163863133589003</v>
      </c>
      <c r="V80" s="11"/>
      <c r="W80" s="12" t="s">
        <v>0</v>
      </c>
      <c r="X80" s="12" t="s">
        <v>0</v>
      </c>
      <c r="Y80" s="19">
        <v>495711.916122656</v>
      </c>
      <c r="Z80" s="19">
        <v>483683.79</v>
      </c>
      <c r="AA80" s="19">
        <v>454263.615303717</v>
      </c>
      <c r="AB80" s="11">
        <f t="shared" si="3"/>
        <v>0.9757356526412815</v>
      </c>
      <c r="AC80" s="11"/>
      <c r="AD80" s="12" t="s">
        <v>0</v>
      </c>
      <c r="AE80" s="12" t="s">
        <v>0</v>
      </c>
      <c r="AF80" s="19">
        <v>483571.554517701</v>
      </c>
      <c r="AG80" s="19">
        <v>479718.36</v>
      </c>
      <c r="AH80" s="19">
        <v>471838.006346088</v>
      </c>
      <c r="AI80" s="11">
        <f t="shared" si="4"/>
        <v>0.99203180070932</v>
      </c>
      <c r="AJ80" s="11"/>
      <c r="AK80" s="12" t="s">
        <v>0</v>
      </c>
      <c r="AL80" s="12" t="s">
        <v>0</v>
      </c>
      <c r="AM80" s="19">
        <v>451882.093934411</v>
      </c>
      <c r="AN80" s="19">
        <v>416604.36</v>
      </c>
      <c r="AO80" s="19">
        <v>448281.407354053</v>
      </c>
      <c r="AP80" s="11">
        <f t="shared" si="5"/>
        <v>0.9219315515973256</v>
      </c>
      <c r="AQ80" s="11"/>
      <c r="AR80" s="12" t="s">
        <v>0</v>
      </c>
      <c r="AS80" s="12" t="s">
        <v>0</v>
      </c>
      <c r="AT80" s="19">
        <v>434056.355799723</v>
      </c>
      <c r="AU80" s="19">
        <v>436181.9</v>
      </c>
      <c r="AV80" s="19">
        <v>400170.249583119</v>
      </c>
      <c r="AW80" s="11">
        <f t="shared" si="6"/>
        <v>1.0048969314050495</v>
      </c>
      <c r="AX80" s="11"/>
      <c r="AY80" s="12" t="s">
        <v>0</v>
      </c>
      <c r="AZ80" s="12" t="s">
        <v>0</v>
      </c>
      <c r="BA80" s="19">
        <v>453862.831464727</v>
      </c>
      <c r="BB80" s="19">
        <v>487066.5</v>
      </c>
      <c r="BC80" s="19">
        <v>456085.366617712</v>
      </c>
      <c r="BD80" s="11">
        <f t="shared" si="7"/>
        <v>1.073157937229882</v>
      </c>
      <c r="BE80" s="11"/>
      <c r="BF80" s="12" t="s">
        <v>0</v>
      </c>
      <c r="BG80" s="12" t="s">
        <v>0</v>
      </c>
      <c r="BH80" s="19">
        <v>442664.963449487</v>
      </c>
      <c r="BI80" s="19">
        <v>560064.18</v>
      </c>
      <c r="BJ80" s="19">
        <v>475049.419059392</v>
      </c>
      <c r="BK80" s="11">
        <f t="shared" si="8"/>
        <v>1.2652100939628794</v>
      </c>
      <c r="BL80" s="11"/>
      <c r="BM80" s="12" t="s">
        <v>0</v>
      </c>
      <c r="BN80" s="12" t="s">
        <v>0</v>
      </c>
      <c r="BO80" s="19">
        <v>459195.077492621</v>
      </c>
      <c r="BP80" s="19">
        <v>567053.96</v>
      </c>
      <c r="BQ80" s="19">
        <v>580978.247141731</v>
      </c>
      <c r="BR80" s="11">
        <f t="shared" si="9"/>
        <v>1.2348868439451253</v>
      </c>
      <c r="BS80" s="11"/>
      <c r="BT80" s="12" t="s">
        <v>0</v>
      </c>
      <c r="BU80" s="12" t="s">
        <v>0</v>
      </c>
      <c r="BV80" s="19">
        <v>450282.972905171</v>
      </c>
      <c r="BW80" s="19">
        <v>450282.972905171</v>
      </c>
      <c r="BX80" s="19">
        <v>556048.519293095</v>
      </c>
      <c r="BY80" s="11">
        <f t="shared" si="10"/>
        <v>1</v>
      </c>
      <c r="BZ80" s="11"/>
      <c r="CA80" s="12" t="s">
        <v>0</v>
      </c>
      <c r="CB80" s="12" t="s">
        <v>0</v>
      </c>
      <c r="CC80" s="19">
        <v>419060.114054046</v>
      </c>
      <c r="CD80" s="19">
        <v>426184.135992965</v>
      </c>
      <c r="CE80" s="19">
        <v>419060.114054046</v>
      </c>
      <c r="CF80" s="11">
        <f t="shared" si="11"/>
        <v>1.0170000000000006</v>
      </c>
      <c r="CG80" s="11"/>
      <c r="CH80" s="12" t="s">
        <v>0</v>
      </c>
      <c r="CI80" s="12" t="s">
        <v>0</v>
      </c>
      <c r="CJ80" s="19">
        <v>412272.863784696</v>
      </c>
      <c r="CK80" s="19">
        <v>429763.540030762</v>
      </c>
      <c r="CL80" s="19">
        <v>419281.502469036</v>
      </c>
      <c r="CM80" s="11">
        <f t="shared" si="12"/>
        <v>1.0424250000000006</v>
      </c>
      <c r="CN80" s="11"/>
      <c r="CO80" s="12" t="s">
        <v>0</v>
      </c>
      <c r="CP80" s="12" t="s">
        <v>0</v>
      </c>
      <c r="CQ80" s="19">
        <v>397736.302274381</v>
      </c>
      <c r="CR80" s="19">
        <v>444876.814235953</v>
      </c>
      <c r="CS80" s="19">
        <v>414610.264898372</v>
      </c>
      <c r="CT80" s="11">
        <f t="shared" si="13"/>
        <v>1.1185220250000005</v>
      </c>
      <c r="CU80" s="11"/>
      <c r="CV80" s="12" t="s">
        <v>0</v>
      </c>
      <c r="CW80" s="12" t="s">
        <v>0</v>
      </c>
      <c r="CX80" s="19">
        <v>390126.901033151</v>
      </c>
      <c r="CY80" s="19">
        <v>472147.504921322</v>
      </c>
      <c r="CZ80" s="19">
        <v>436365.531350575</v>
      </c>
      <c r="DA80" s="11">
        <f t="shared" si="14"/>
        <v>1.2102408310500006</v>
      </c>
      <c r="DB80" s="11"/>
      <c r="DC80" s="12" t="s">
        <v>0</v>
      </c>
      <c r="DD80" s="12" t="s">
        <v>0</v>
      </c>
      <c r="DE80" s="19">
        <v>392075.469273403</v>
      </c>
      <c r="DF80" s="19">
        <v>569406.890121314</v>
      </c>
      <c r="DG80" s="19">
        <v>474505.741767761</v>
      </c>
      <c r="DH80" s="11">
        <f t="shared" si="15"/>
        <v>1.452288997259999</v>
      </c>
      <c r="DI80" s="11"/>
      <c r="DJ80" s="12" t="s">
        <v>0</v>
      </c>
      <c r="DK80" s="12" t="s">
        <v>0</v>
      </c>
      <c r="DL80" s="19"/>
      <c r="DM80" s="19"/>
      <c r="DN80" s="19"/>
      <c r="DO80" s="11" t="e">
        <f t="shared" si="34"/>
        <v>#DIV/0!</v>
      </c>
    </row>
    <row r="81" spans="1:119" ht="12">
      <c r="A81" s="15" t="s">
        <v>87</v>
      </c>
      <c r="B81" s="12" t="s">
        <v>0</v>
      </c>
      <c r="C81" s="12" t="s">
        <v>0</v>
      </c>
      <c r="D81" s="19">
        <v>1086122.89132457</v>
      </c>
      <c r="E81" s="19">
        <v>933935.866382271</v>
      </c>
      <c r="F81" s="19">
        <v>872830.213694718</v>
      </c>
      <c r="G81" s="11">
        <f>E81/D81</f>
        <v>0.8598804737862575</v>
      </c>
      <c r="H81" s="11"/>
      <c r="I81" s="12" t="s">
        <v>0</v>
      </c>
      <c r="J81" s="12" t="s">
        <v>0</v>
      </c>
      <c r="K81" s="19">
        <v>1127702.24207248</v>
      </c>
      <c r="L81" s="19">
        <v>908236.8</v>
      </c>
      <c r="M81" s="19">
        <v>969689.138203109</v>
      </c>
      <c r="N81" s="11">
        <f>L81/K81</f>
        <v>0.8053870659429136</v>
      </c>
      <c r="O81" s="11"/>
      <c r="P81" s="12" t="s">
        <v>0</v>
      </c>
      <c r="Q81" s="12" t="s">
        <v>0</v>
      </c>
      <c r="R81" s="19">
        <v>1118671.90882066</v>
      </c>
      <c r="S81" s="19">
        <v>911747.52</v>
      </c>
      <c r="T81" s="19">
        <v>900963.88639783</v>
      </c>
      <c r="U81" s="11">
        <f>S81/R81</f>
        <v>0.8150267409156574</v>
      </c>
      <c r="V81" s="11"/>
      <c r="W81" s="12" t="s">
        <v>0</v>
      </c>
      <c r="X81" s="12" t="s">
        <v>0</v>
      </c>
      <c r="Y81" s="19">
        <v>1117029.61450107</v>
      </c>
      <c r="Z81" s="19">
        <v>984597.9</v>
      </c>
      <c r="AA81" s="19">
        <v>910409.006213081</v>
      </c>
      <c r="AB81" s="11">
        <f>Z81/Y81</f>
        <v>0.8814429691192909</v>
      </c>
      <c r="AC81" s="11"/>
      <c r="AD81" s="12" t="s">
        <v>0</v>
      </c>
      <c r="AE81" s="12" t="s">
        <v>0</v>
      </c>
      <c r="AF81" s="19">
        <v>1136022.50721009</v>
      </c>
      <c r="AG81" s="19">
        <v>934215.8</v>
      </c>
      <c r="AH81" s="19">
        <v>1001339.05174161</v>
      </c>
      <c r="AI81" s="11">
        <f>AG81/AF81</f>
        <v>0.8223567702846851</v>
      </c>
      <c r="AJ81" s="11"/>
      <c r="AK81" s="12" t="s">
        <v>0</v>
      </c>
      <c r="AL81" s="12" t="s">
        <v>0</v>
      </c>
      <c r="AM81" s="19">
        <v>1112812.95851846</v>
      </c>
      <c r="AN81" s="19">
        <v>860248.76</v>
      </c>
      <c r="AO81" s="19">
        <v>915129.270498183</v>
      </c>
      <c r="AP81" s="11">
        <f>AN81/AM81</f>
        <v>0.773039847725434</v>
      </c>
      <c r="AQ81" s="11"/>
      <c r="AR81" s="12" t="s">
        <v>0</v>
      </c>
      <c r="AS81" s="12" t="s">
        <v>0</v>
      </c>
      <c r="AT81" s="19">
        <v>1116108.96418445</v>
      </c>
      <c r="AU81" s="19">
        <v>936169.74</v>
      </c>
      <c r="AV81" s="19">
        <v>862796.703718139</v>
      </c>
      <c r="AW81" s="11">
        <f>AU81/AT81</f>
        <v>0.8387798772712725</v>
      </c>
      <c r="AX81" s="11"/>
      <c r="AY81" s="12" t="s">
        <v>0</v>
      </c>
      <c r="AZ81" s="12" t="s">
        <v>0</v>
      </c>
      <c r="BA81" s="19">
        <v>1120987.84338407</v>
      </c>
      <c r="BB81" s="19">
        <v>1025395.51</v>
      </c>
      <c r="BC81" s="19">
        <v>940262.045696282</v>
      </c>
      <c r="BD81" s="11">
        <f>BB81/BA81</f>
        <v>0.9147249152180873</v>
      </c>
      <c r="BE81" s="11"/>
      <c r="BF81" s="12" t="s">
        <v>0</v>
      </c>
      <c r="BG81" s="12" t="s">
        <v>0</v>
      </c>
      <c r="BH81" s="19">
        <v>1131071.03600161</v>
      </c>
      <c r="BI81" s="19">
        <v>1089463.05</v>
      </c>
      <c r="BJ81" s="19">
        <v>1034618.8575122</v>
      </c>
      <c r="BK81" s="11">
        <f>BI81/BH81</f>
        <v>0.9632136402778942</v>
      </c>
      <c r="BL81" s="11"/>
      <c r="BM81" s="12" t="s">
        <v>0</v>
      </c>
      <c r="BN81" s="12" t="s">
        <v>0</v>
      </c>
      <c r="BO81" s="19">
        <v>1152587.02928562</v>
      </c>
      <c r="BP81" s="19">
        <v>1136786.4</v>
      </c>
      <c r="BQ81" s="19">
        <v>1110187.54821529</v>
      </c>
      <c r="BR81" s="11">
        <f>BP81/BO81</f>
        <v>0.9862911616353922</v>
      </c>
      <c r="BS81" s="11"/>
      <c r="BT81" s="12" t="s">
        <v>0</v>
      </c>
      <c r="BU81" s="12" t="s">
        <v>0</v>
      </c>
      <c r="BV81" s="19">
        <v>1130791.46350182</v>
      </c>
      <c r="BW81" s="19">
        <v>1130791.46350182</v>
      </c>
      <c r="BX81" s="19">
        <v>1115289.62610459</v>
      </c>
      <c r="BY81" s="11">
        <f>BW81/BV81</f>
        <v>1</v>
      </c>
      <c r="BZ81" s="11"/>
      <c r="CA81" s="12" t="s">
        <v>0</v>
      </c>
      <c r="CB81" s="12" t="s">
        <v>0</v>
      </c>
      <c r="CC81" s="19">
        <v>1126330.23206627</v>
      </c>
      <c r="CD81" s="19">
        <v>1153362.15763586</v>
      </c>
      <c r="CE81" s="19">
        <v>1126330.23206627</v>
      </c>
      <c r="CF81" s="11">
        <f>CD81/CC81</f>
        <v>1.0239999999999996</v>
      </c>
      <c r="CG81" s="11"/>
      <c r="CH81" s="12" t="s">
        <v>0</v>
      </c>
      <c r="CI81" s="12" t="s">
        <v>0</v>
      </c>
      <c r="CJ81" s="19">
        <v>1112411.82283409</v>
      </c>
      <c r="CK81" s="19">
        <v>1509320.36122129</v>
      </c>
      <c r="CL81" s="19">
        <v>1139109.7065821</v>
      </c>
      <c r="CM81" s="11">
        <f>CK81/CJ81</f>
        <v>1.356799999999997</v>
      </c>
      <c r="CN81" s="11"/>
      <c r="CO81" s="12" t="s">
        <v>0</v>
      </c>
      <c r="CP81" s="12" t="s">
        <v>0</v>
      </c>
      <c r="CQ81" s="19">
        <v>1089450.49094432</v>
      </c>
      <c r="CR81" s="19">
        <v>1438255.93260819</v>
      </c>
      <c r="CS81" s="19">
        <v>1478166.42611325</v>
      </c>
      <c r="CT81" s="11">
        <f>CR81/CQ81</f>
        <v>1.3201663999999949</v>
      </c>
      <c r="CU81" s="11"/>
      <c r="CV81" s="12" t="s">
        <v>0</v>
      </c>
      <c r="CW81" s="12" t="s">
        <v>0</v>
      </c>
      <c r="CX81" s="19">
        <v>1110197.25762779</v>
      </c>
      <c r="CY81" s="19">
        <v>1392362.86104773</v>
      </c>
      <c r="CZ81" s="19">
        <v>1465645.11689235</v>
      </c>
      <c r="DA81" s="11">
        <f>CY81/CX81</f>
        <v>1.2541580799999958</v>
      </c>
      <c r="DB81" s="11"/>
      <c r="DC81" s="12" t="s">
        <v>0</v>
      </c>
      <c r="DD81" s="12" t="s">
        <v>0</v>
      </c>
      <c r="DE81" s="19">
        <v>1140122.48583296</v>
      </c>
      <c r="DF81" s="19">
        <v>1332661.04750689</v>
      </c>
      <c r="DG81" s="19">
        <v>1429893.82779709</v>
      </c>
      <c r="DH81" s="11">
        <f>DF81/DE81</f>
        <v>1.16887533056</v>
      </c>
      <c r="DI81" s="11"/>
      <c r="DJ81" s="12" t="s">
        <v>0</v>
      </c>
      <c r="DK81" s="12" t="s">
        <v>0</v>
      </c>
      <c r="DL81" s="19"/>
      <c r="DM81" s="19"/>
      <c r="DN81" s="19"/>
      <c r="DO81" s="11" t="e">
        <f>DM81/DL81</f>
        <v>#DIV/0!</v>
      </c>
    </row>
    <row r="82" spans="1:119" ht="12">
      <c r="A82" s="15" t="s">
        <v>88</v>
      </c>
      <c r="B82" s="12" t="s">
        <v>0</v>
      </c>
      <c r="C82" s="12" t="s">
        <v>0</v>
      </c>
      <c r="D82" s="19">
        <v>39241.3301347104</v>
      </c>
      <c r="E82" s="19">
        <v>24064.8256699737</v>
      </c>
      <c r="F82" s="19">
        <v>24919.1338047489</v>
      </c>
      <c r="G82" s="11">
        <f>E82/D82</f>
        <v>0.6132520377714586</v>
      </c>
      <c r="H82" s="11"/>
      <c r="I82" s="12" t="s">
        <v>0</v>
      </c>
      <c r="J82" s="12" t="s">
        <v>0</v>
      </c>
      <c r="K82" s="19">
        <v>37468.8263946063</v>
      </c>
      <c r="L82" s="19">
        <v>23556.96</v>
      </c>
      <c r="M82" s="19">
        <v>22977.8341393974</v>
      </c>
      <c r="N82" s="11">
        <f>L82/K82</f>
        <v>0.6287082427377833</v>
      </c>
      <c r="O82" s="11"/>
      <c r="P82" s="12" t="s">
        <v>0</v>
      </c>
      <c r="Q82" s="12" t="s">
        <v>0</v>
      </c>
      <c r="R82" s="19">
        <v>26407.1047916498</v>
      </c>
      <c r="S82" s="19">
        <v>19092</v>
      </c>
      <c r="T82" s="19">
        <v>16602.3644493507</v>
      </c>
      <c r="U82" s="11">
        <f>S82/R82</f>
        <v>0.7229872472061795</v>
      </c>
      <c r="V82" s="11"/>
      <c r="W82" s="12" t="s">
        <v>0</v>
      </c>
      <c r="X82" s="12" t="s">
        <v>0</v>
      </c>
      <c r="Y82" s="19">
        <v>25022.72921714</v>
      </c>
      <c r="Z82" s="19">
        <v>19530</v>
      </c>
      <c r="AA82" s="19">
        <v>18091.1141142857</v>
      </c>
      <c r="AB82" s="11">
        <f>Z82/Y82</f>
        <v>0.7804904025665751</v>
      </c>
      <c r="AC82" s="11"/>
      <c r="AD82" s="12" t="s">
        <v>0</v>
      </c>
      <c r="AE82" s="12" t="s">
        <v>0</v>
      </c>
      <c r="AF82" s="19">
        <v>36799.6866253862</v>
      </c>
      <c r="AG82" s="19">
        <v>29070.72</v>
      </c>
      <c r="AH82" s="19">
        <v>28721.8022285714</v>
      </c>
      <c r="AI82" s="11">
        <f>AG82/AF82</f>
        <v>0.7899719444878537</v>
      </c>
      <c r="AJ82" s="11"/>
      <c r="AK82" s="12" t="s">
        <v>0</v>
      </c>
      <c r="AL82" s="12" t="s">
        <v>0</v>
      </c>
      <c r="AM82" s="19">
        <v>44647.1376122087</v>
      </c>
      <c r="AN82" s="19">
        <v>33022.5</v>
      </c>
      <c r="AO82" s="19">
        <v>35269.9861153333</v>
      </c>
      <c r="AP82" s="11">
        <f>AN82/AM82</f>
        <v>0.7396330821210371</v>
      </c>
      <c r="AQ82" s="11"/>
      <c r="AR82" s="12" t="s">
        <v>0</v>
      </c>
      <c r="AS82" s="12" t="s">
        <v>0</v>
      </c>
      <c r="AT82" s="19">
        <v>46997.0366620093</v>
      </c>
      <c r="AU82" s="19">
        <v>36170.64</v>
      </c>
      <c r="AV82" s="19">
        <v>34760.5630768773</v>
      </c>
      <c r="AW82" s="11">
        <f>AU82/AT82</f>
        <v>0.7696366104980197</v>
      </c>
      <c r="AX82" s="11"/>
      <c r="AY82" s="12" t="s">
        <v>0</v>
      </c>
      <c r="AZ82" s="12" t="s">
        <v>0</v>
      </c>
      <c r="BA82" s="19">
        <v>42710.1454156879</v>
      </c>
      <c r="BB82" s="19">
        <v>31896</v>
      </c>
      <c r="BC82" s="19">
        <v>32871.2915516076</v>
      </c>
      <c r="BD82" s="11">
        <f>BB82/BA82</f>
        <v>0.7468014845082745</v>
      </c>
      <c r="BE82" s="11"/>
      <c r="BF82" s="12" t="s">
        <v>0</v>
      </c>
      <c r="BG82" s="12" t="s">
        <v>0</v>
      </c>
      <c r="BH82" s="19">
        <v>25609.6804752504</v>
      </c>
      <c r="BI82" s="19">
        <v>24113.376</v>
      </c>
      <c r="BJ82" s="19">
        <v>19125.3473966996</v>
      </c>
      <c r="BK82" s="11">
        <f>BI82/BH82</f>
        <v>0.9415727003428859</v>
      </c>
      <c r="BL82" s="11"/>
      <c r="BM82" s="12" t="s">
        <v>0</v>
      </c>
      <c r="BN82" s="12" t="s">
        <v>0</v>
      </c>
      <c r="BO82" s="19">
        <v>39531.553715379</v>
      </c>
      <c r="BP82" s="19">
        <v>34362.144</v>
      </c>
      <c r="BQ82" s="19">
        <v>37221.8317805392</v>
      </c>
      <c r="BR82" s="11">
        <f>BP82/BO82</f>
        <v>0.8692333280751386</v>
      </c>
      <c r="BS82" s="11"/>
      <c r="BT82" s="12" t="s">
        <v>0</v>
      </c>
      <c r="BU82" s="12" t="s">
        <v>0</v>
      </c>
      <c r="BV82" s="19">
        <v>43397.52</v>
      </c>
      <c r="BW82" s="19">
        <v>43397.52</v>
      </c>
      <c r="BX82" s="19">
        <v>37722.5707398074</v>
      </c>
      <c r="BY82" s="11">
        <f>BW82/BV82</f>
        <v>1</v>
      </c>
      <c r="BZ82" s="11"/>
      <c r="CA82" s="12" t="s">
        <v>0</v>
      </c>
      <c r="CB82" s="12" t="s">
        <v>0</v>
      </c>
      <c r="CC82" s="19">
        <v>41658.3940314936</v>
      </c>
      <c r="CD82" s="19">
        <v>46240.8173749579</v>
      </c>
      <c r="CE82" s="19">
        <v>41658.3940314936</v>
      </c>
      <c r="CF82" s="11">
        <f>CD82/CC82</f>
        <v>1.11</v>
      </c>
      <c r="CG82" s="11"/>
      <c r="CH82" s="12" t="s">
        <v>0</v>
      </c>
      <c r="CI82" s="12" t="s">
        <v>0</v>
      </c>
      <c r="CJ82" s="19">
        <v>36027.5217260969</v>
      </c>
      <c r="CK82" s="19">
        <v>43189.793045245</v>
      </c>
      <c r="CL82" s="19">
        <v>39990.5491159676</v>
      </c>
      <c r="CM82" s="11">
        <f>CK82/CJ82</f>
        <v>1.198800000000001</v>
      </c>
      <c r="CN82" s="11"/>
      <c r="CO82" s="12" t="s">
        <v>0</v>
      </c>
      <c r="CP82" s="12" t="s">
        <v>0</v>
      </c>
      <c r="CQ82" s="19">
        <v>34950.5390959006</v>
      </c>
      <c r="CR82" s="19">
        <v>45460.0963009598</v>
      </c>
      <c r="CS82" s="19">
        <v>41898.7062681657</v>
      </c>
      <c r="CT82" s="11">
        <f>CR82/CQ82</f>
        <v>1.3006980000000021</v>
      </c>
      <c r="CU82" s="11"/>
      <c r="CV82" s="12" t="s">
        <v>0</v>
      </c>
      <c r="CW82" s="12" t="s">
        <v>0</v>
      </c>
      <c r="CX82" s="19">
        <v>29254.2623828995</v>
      </c>
      <c r="CY82" s="19">
        <v>43301.9931319746</v>
      </c>
      <c r="CZ82" s="19">
        <v>38050.9605729126</v>
      </c>
      <c r="DA82" s="11">
        <f>CY82/CX82</f>
        <v>1.4801943240000017</v>
      </c>
      <c r="DB82" s="11"/>
      <c r="DC82" s="12" t="s">
        <v>0</v>
      </c>
      <c r="DD82" s="12" t="s">
        <v>0</v>
      </c>
      <c r="DE82" s="19">
        <v>32516.3375046326</v>
      </c>
      <c r="DF82" s="19">
        <v>49863.196147244</v>
      </c>
      <c r="DG82" s="19">
        <v>48130.4982116255</v>
      </c>
      <c r="DH82" s="11">
        <f>DF82/DE82</f>
        <v>1.5334813196639996</v>
      </c>
      <c r="DI82" s="11"/>
      <c r="DJ82" s="12" t="s">
        <v>0</v>
      </c>
      <c r="DK82" s="12" t="s">
        <v>0</v>
      </c>
      <c r="DL82" s="19"/>
      <c r="DM82" s="19"/>
      <c r="DN82" s="19"/>
      <c r="DO82" s="11" t="e">
        <f>DM82/DL82</f>
        <v>#DIV/0!</v>
      </c>
    </row>
    <row r="83" spans="1:119" ht="12">
      <c r="A83" s="15" t="s">
        <v>89</v>
      </c>
      <c r="B83" s="12" t="s">
        <v>0</v>
      </c>
      <c r="C83" s="12" t="s">
        <v>0</v>
      </c>
      <c r="D83" s="19">
        <v>13215.1567327339</v>
      </c>
      <c r="E83" s="19">
        <v>12298.904594917</v>
      </c>
      <c r="F83" s="19">
        <v>12029.9882214657</v>
      </c>
      <c r="G83" s="11">
        <f>E83/D83</f>
        <v>0.9306665704881618</v>
      </c>
      <c r="H83" s="11"/>
      <c r="I83" s="12" t="s">
        <v>0</v>
      </c>
      <c r="J83" s="12" t="s">
        <v>0</v>
      </c>
      <c r="K83" s="19">
        <v>12989.5732017043</v>
      </c>
      <c r="L83" s="19">
        <v>12109.85</v>
      </c>
      <c r="M83" s="19">
        <v>12088.9615437352</v>
      </c>
      <c r="N83" s="11">
        <f>L83/K83</f>
        <v>0.9322746646064649</v>
      </c>
      <c r="O83" s="11"/>
      <c r="P83" s="12" t="s">
        <v>0</v>
      </c>
      <c r="Q83" s="12" t="s">
        <v>0</v>
      </c>
      <c r="R83" s="19">
        <v>12958.6587401663</v>
      </c>
      <c r="S83" s="19">
        <v>12080.11</v>
      </c>
      <c r="T83" s="19">
        <v>12081.0292307382</v>
      </c>
      <c r="U83" s="11">
        <f>S83/R83</f>
        <v>0.932203728967476</v>
      </c>
      <c r="V83" s="11"/>
      <c r="W83" s="12" t="s">
        <v>0</v>
      </c>
      <c r="X83" s="12" t="s">
        <v>0</v>
      </c>
      <c r="Y83" s="19">
        <v>12499.4624619984</v>
      </c>
      <c r="Z83" s="19">
        <v>11870.86</v>
      </c>
      <c r="AA83" s="19">
        <v>11652.0455171639</v>
      </c>
      <c r="AB83" s="11">
        <f>Z83/Y83</f>
        <v>0.9497096404017762</v>
      </c>
      <c r="AC83" s="11"/>
      <c r="AD83" s="12" t="s">
        <v>0</v>
      </c>
      <c r="AE83" s="12" t="s">
        <v>0</v>
      </c>
      <c r="AF83" s="19">
        <v>12088.005014768</v>
      </c>
      <c r="AG83" s="19">
        <v>11180.06</v>
      </c>
      <c r="AH83" s="19">
        <v>11480.0948957501</v>
      </c>
      <c r="AI83" s="11">
        <f>AG83/AF83</f>
        <v>0.9248887625659687</v>
      </c>
      <c r="AJ83" s="11"/>
      <c r="AK83" s="12" t="s">
        <v>0</v>
      </c>
      <c r="AL83" s="12" t="s">
        <v>0</v>
      </c>
      <c r="AM83" s="19">
        <v>11714.9007220596</v>
      </c>
      <c r="AN83" s="19">
        <v>11123.65</v>
      </c>
      <c r="AO83" s="19">
        <v>10834.9800324089</v>
      </c>
      <c r="AP83" s="11">
        <f>AN83/AM83</f>
        <v>0.9495300270922269</v>
      </c>
      <c r="AQ83" s="11"/>
      <c r="AR83" s="12" t="s">
        <v>0</v>
      </c>
      <c r="AS83" s="12" t="s">
        <v>0</v>
      </c>
      <c r="AT83" s="19">
        <v>11481.8416638659</v>
      </c>
      <c r="AU83" s="19">
        <v>11139.56</v>
      </c>
      <c r="AV83" s="19">
        <v>10902.3534261592</v>
      </c>
      <c r="AW83" s="11">
        <f>AU83/AT83</f>
        <v>0.9701893063947151</v>
      </c>
      <c r="AX83" s="11"/>
      <c r="AY83" s="12" t="s">
        <v>0</v>
      </c>
      <c r="AZ83" s="12" t="s">
        <v>0</v>
      </c>
      <c r="BA83" s="19">
        <v>11528.6209196774</v>
      </c>
      <c r="BB83" s="19">
        <v>11311.04</v>
      </c>
      <c r="BC83" s="19">
        <v>11184.9447337494</v>
      </c>
      <c r="BD83" s="11">
        <f>BB83/BA83</f>
        <v>0.981126890961778</v>
      </c>
      <c r="BE83" s="11"/>
      <c r="BF83" s="12" t="s">
        <v>0</v>
      </c>
      <c r="BG83" s="12" t="s">
        <v>0</v>
      </c>
      <c r="BH83" s="19">
        <v>11253.9341049926</v>
      </c>
      <c r="BI83" s="19">
        <v>11232.55</v>
      </c>
      <c r="BJ83" s="19">
        <v>11041.5373795202</v>
      </c>
      <c r="BK83" s="11">
        <f>BI83/BH83</f>
        <v>0.998099855144601</v>
      </c>
      <c r="BL83" s="11"/>
      <c r="BM83" s="12" t="s">
        <v>0</v>
      </c>
      <c r="BN83" s="12" t="s">
        <v>0</v>
      </c>
      <c r="BO83" s="19">
        <v>12170.936093327</v>
      </c>
      <c r="BP83" s="19">
        <v>11811.48</v>
      </c>
      <c r="BQ83" s="19">
        <v>12147.8095517239</v>
      </c>
      <c r="BR83" s="11">
        <f>BP83/BO83</f>
        <v>0.9704660273810755</v>
      </c>
      <c r="BS83" s="11"/>
      <c r="BT83" s="12" t="s">
        <v>0</v>
      </c>
      <c r="BU83" s="12" t="s">
        <v>0</v>
      </c>
      <c r="BV83" s="19">
        <v>11858.06</v>
      </c>
      <c r="BW83" s="19">
        <v>11858.06</v>
      </c>
      <c r="BX83" s="19">
        <v>11507.8443806464</v>
      </c>
      <c r="BY83" s="11">
        <f>BW83/BV83</f>
        <v>1</v>
      </c>
      <c r="BZ83" s="11"/>
      <c r="CA83" s="12" t="s">
        <v>0</v>
      </c>
      <c r="CB83" s="12" t="s">
        <v>0</v>
      </c>
      <c r="CC83" s="19">
        <v>11076.7468968874</v>
      </c>
      <c r="CD83" s="19">
        <v>11568.6386127629</v>
      </c>
      <c r="CE83" s="19">
        <v>11076.7468968874</v>
      </c>
      <c r="CF83" s="11">
        <f>CD83/CC83</f>
        <v>1.0444075973256843</v>
      </c>
      <c r="CG83" s="11"/>
      <c r="CH83" s="12" t="s">
        <v>0</v>
      </c>
      <c r="CI83" s="12" t="s">
        <v>0</v>
      </c>
      <c r="CJ83" s="19">
        <v>10745.6281546267</v>
      </c>
      <c r="CK83" s="19">
        <v>11941.003627538</v>
      </c>
      <c r="CL83" s="19">
        <v>11222.8156827288</v>
      </c>
      <c r="CM83" s="11">
        <f>CK83/CJ83</f>
        <v>1.1112429590629946</v>
      </c>
      <c r="CN83" s="11"/>
      <c r="CO83" s="12" t="s">
        <v>0</v>
      </c>
      <c r="CP83" s="12" t="s">
        <v>0</v>
      </c>
      <c r="CQ83" s="19">
        <v>10300.1419445704</v>
      </c>
      <c r="CR83" s="19">
        <v>11644.2281410879</v>
      </c>
      <c r="CS83" s="19">
        <v>11445.9602132533</v>
      </c>
      <c r="CT83" s="11">
        <f>CR83/CQ83</f>
        <v>1.1304920071733595</v>
      </c>
      <c r="CU83" s="11"/>
      <c r="CV83" s="12" t="s">
        <v>0</v>
      </c>
      <c r="CW83" s="12" t="s">
        <v>0</v>
      </c>
      <c r="CX83" s="19">
        <v>10001.8971298729</v>
      </c>
      <c r="CY83" s="19">
        <v>11745.0357873955</v>
      </c>
      <c r="CZ83" s="19">
        <v>11307.0647618915</v>
      </c>
      <c r="DA83" s="11">
        <f>CY83/CX83</f>
        <v>1.1742808024206055</v>
      </c>
      <c r="DB83" s="11"/>
      <c r="DC83" s="12" t="s">
        <v>0</v>
      </c>
      <c r="DD83" s="12" t="s">
        <v>0</v>
      </c>
      <c r="DE83" s="19">
        <v>8842.30980498533</v>
      </c>
      <c r="DF83" s="19">
        <v>10748.5285659491</v>
      </c>
      <c r="DG83" s="19">
        <v>10383.3546530498</v>
      </c>
      <c r="DH83" s="11">
        <f>DF83/DE83</f>
        <v>1.2155792777006111</v>
      </c>
      <c r="DI83" s="11"/>
      <c r="DJ83" s="12" t="s">
        <v>0</v>
      </c>
      <c r="DK83" s="12" t="s">
        <v>0</v>
      </c>
      <c r="DL83" s="19"/>
      <c r="DM83" s="19"/>
      <c r="DN83" s="19"/>
      <c r="DO83" s="11" t="e">
        <f>DM83/DL83</f>
        <v>#DIV/0!</v>
      </c>
    </row>
    <row r="84" spans="1:119" ht="12">
      <c r="A84" s="1" t="s">
        <v>90</v>
      </c>
      <c r="B84" s="12" t="s">
        <v>0</v>
      </c>
      <c r="C84" s="12" t="s">
        <v>0</v>
      </c>
      <c r="D84" s="19">
        <v>5857436.58720901</v>
      </c>
      <c r="E84" s="19">
        <v>4397654.17099882</v>
      </c>
      <c r="F84" s="19">
        <v>4472249.91586539</v>
      </c>
      <c r="G84" s="11">
        <f>E84/D84</f>
        <v>0.7507813538437714</v>
      </c>
      <c r="H84" s="11"/>
      <c r="I84" s="12" t="s">
        <v>0</v>
      </c>
      <c r="J84" s="12" t="s">
        <v>0</v>
      </c>
      <c r="K84" s="19">
        <v>5816184.20333825</v>
      </c>
      <c r="L84" s="19">
        <v>4496856.65058869</v>
      </c>
      <c r="M84" s="19">
        <v>4366682.65038705</v>
      </c>
      <c r="N84" s="11">
        <f>L84/K84</f>
        <v>0.7731626945390898</v>
      </c>
      <c r="O84" s="11"/>
      <c r="P84" s="12" t="s">
        <v>0</v>
      </c>
      <c r="Q84" s="12" t="s">
        <v>0</v>
      </c>
      <c r="R84" s="19">
        <v>5699369.92508417</v>
      </c>
      <c r="S84" s="19">
        <v>4632450.89580757</v>
      </c>
      <c r="T84" s="19">
        <v>4406540.20845312</v>
      </c>
      <c r="U84" s="11">
        <f>S84/R84</f>
        <v>0.812800530005807</v>
      </c>
      <c r="V84" s="11"/>
      <c r="W84" s="12" t="s">
        <v>0</v>
      </c>
      <c r="X84" s="12" t="s">
        <v>0</v>
      </c>
      <c r="Y84" s="19">
        <v>5604345.08685252</v>
      </c>
      <c r="Z84" s="19">
        <v>4753459.59804155</v>
      </c>
      <c r="AA84" s="19">
        <v>4555214.65692916</v>
      </c>
      <c r="AB84" s="11">
        <f>Z84/Y84</f>
        <v>0.8481739658025165</v>
      </c>
      <c r="AC84" s="11"/>
      <c r="AD84" s="12" t="s">
        <v>0</v>
      </c>
      <c r="AE84" s="12" t="s">
        <v>0</v>
      </c>
      <c r="AF84" s="19">
        <v>5665361.88148905</v>
      </c>
      <c r="AG84" s="19">
        <v>4946383.83730405</v>
      </c>
      <c r="AH84" s="19">
        <v>4805212.45472898</v>
      </c>
      <c r="AI84" s="11">
        <f>AG84/AF84</f>
        <v>0.8730923003287431</v>
      </c>
      <c r="AJ84" s="11"/>
      <c r="AK84" s="12" t="s">
        <v>0</v>
      </c>
      <c r="AL84" s="12" t="s">
        <v>0</v>
      </c>
      <c r="AM84" s="19">
        <v>5385685.7262065</v>
      </c>
      <c r="AN84" s="19">
        <v>4903211.6749323</v>
      </c>
      <c r="AO84" s="19">
        <v>4702200.73954131</v>
      </c>
      <c r="AP84" s="11">
        <f>AN84/AM84</f>
        <v>0.910415483598216</v>
      </c>
      <c r="AQ84" s="11"/>
      <c r="AR84" s="12" t="s">
        <v>0</v>
      </c>
      <c r="AS84" s="12" t="s">
        <v>0</v>
      </c>
      <c r="AT84" s="19">
        <v>5461350.33762735</v>
      </c>
      <c r="AU84" s="19">
        <v>5026534.10165267</v>
      </c>
      <c r="AV84" s="19">
        <v>4972097.90873029</v>
      </c>
      <c r="AW84" s="11">
        <f>AU84/AT84</f>
        <v>0.9203830171855293</v>
      </c>
      <c r="AX84" s="11"/>
      <c r="AY84" s="12" t="s">
        <v>0</v>
      </c>
      <c r="AZ84" s="12" t="s">
        <v>0</v>
      </c>
      <c r="BA84" s="19">
        <v>5619724.20783238</v>
      </c>
      <c r="BB84" s="19">
        <v>5181679.71294373</v>
      </c>
      <c r="BC84" s="19">
        <v>5172298.722155321</v>
      </c>
      <c r="BD84" s="11">
        <f>BB84/BA84</f>
        <v>0.9220523145463021</v>
      </c>
      <c r="BE84" s="11"/>
      <c r="BF84" s="12" t="s">
        <v>0</v>
      </c>
      <c r="BG84" s="12" t="s">
        <v>0</v>
      </c>
      <c r="BH84" s="19">
        <v>5737565.2046878</v>
      </c>
      <c r="BI84" s="19">
        <v>5445973.60172497</v>
      </c>
      <c r="BJ84" s="19">
        <v>5290335.27684272</v>
      </c>
      <c r="BK84" s="11">
        <f>BI84/BH84</f>
        <v>0.9491785116926272</v>
      </c>
      <c r="BL84" s="11"/>
      <c r="BM84" s="12" t="s">
        <v>0</v>
      </c>
      <c r="BN84" s="12" t="s">
        <v>0</v>
      </c>
      <c r="BO84" s="19">
        <v>5672394.77057553</v>
      </c>
      <c r="BP84" s="19">
        <v>5527244.80287133</v>
      </c>
      <c r="BQ84" s="19">
        <v>5384115.22606792</v>
      </c>
      <c r="BR84" s="11">
        <f>BP84/BO84</f>
        <v>0.9744111660815397</v>
      </c>
      <c r="BS84" s="11"/>
      <c r="BT84" s="12" t="s">
        <v>0</v>
      </c>
      <c r="BU84" s="12" t="s">
        <v>0</v>
      </c>
      <c r="BV84" s="19">
        <v>5734092.75022575</v>
      </c>
      <c r="BW84" s="19">
        <v>5734092.75022575</v>
      </c>
      <c r="BX84" s="19">
        <v>5587364.00316717</v>
      </c>
      <c r="BY84" s="11">
        <f>BW84/BV84</f>
        <v>1</v>
      </c>
      <c r="BZ84" s="11"/>
      <c r="CA84" s="12" t="s">
        <v>0</v>
      </c>
      <c r="CB84" s="12" t="s">
        <v>0</v>
      </c>
      <c r="CC84" s="19">
        <v>5745169.82999333</v>
      </c>
      <c r="CD84" s="19">
        <v>5898784.45242096</v>
      </c>
      <c r="CE84" s="19">
        <v>5745169.82999333</v>
      </c>
      <c r="CF84" s="11">
        <f>CD84/CC84</f>
        <v>1.026738047259398</v>
      </c>
      <c r="CG84" s="11"/>
      <c r="CH84" s="12" t="s">
        <v>0</v>
      </c>
      <c r="CI84" s="12" t="s">
        <v>0</v>
      </c>
      <c r="CJ84" s="19">
        <v>5706364.82928102</v>
      </c>
      <c r="CK84" s="19">
        <v>6217833.81709674</v>
      </c>
      <c r="CL84" s="19">
        <v>5858941.8817657</v>
      </c>
      <c r="CM84" s="11">
        <f>CK84/CJ84</f>
        <v>1.0896313157531086</v>
      </c>
      <c r="CN84" s="11"/>
      <c r="CO84" s="12" t="s">
        <v>0</v>
      </c>
      <c r="CP84" s="12" t="s">
        <v>0</v>
      </c>
      <c r="CQ84" s="19">
        <v>5833829.00778708</v>
      </c>
      <c r="CR84" s="19">
        <v>6389343.51229053</v>
      </c>
      <c r="CS84" s="19">
        <v>6356722.77763369</v>
      </c>
      <c r="CT84" s="11">
        <f>CR84/CQ84</f>
        <v>1.0952229665562603</v>
      </c>
      <c r="CU84" s="11"/>
      <c r="CV84" s="12" t="s">
        <v>0</v>
      </c>
      <c r="CW84" s="12" t="s">
        <v>0</v>
      </c>
      <c r="CX84" s="19">
        <v>5816090.7303042</v>
      </c>
      <c r="CY84" s="19">
        <v>6436742.80846708</v>
      </c>
      <c r="CZ84" s="19">
        <v>6369916.14340413</v>
      </c>
      <c r="DA84" s="11">
        <f>CY84/CX84</f>
        <v>1.106712929172344</v>
      </c>
      <c r="DB84" s="11"/>
      <c r="DC84" s="12" t="s">
        <v>0</v>
      </c>
      <c r="DD84" s="12" t="s">
        <v>0</v>
      </c>
      <c r="DE84" s="19">
        <v>5845961.45452817</v>
      </c>
      <c r="DF84" s="19">
        <v>6585238.89</v>
      </c>
      <c r="DG84" s="19">
        <v>6469801.125169491</v>
      </c>
      <c r="DH84" s="11">
        <f>DF84/DE84</f>
        <v>1.1264595124723582</v>
      </c>
      <c r="DI84" s="11"/>
      <c r="DJ84" s="12" t="s">
        <v>0</v>
      </c>
      <c r="DK84" s="12" t="s">
        <v>0</v>
      </c>
      <c r="DL84" s="19"/>
      <c r="DM84" s="19"/>
      <c r="DN84" s="19"/>
      <c r="DO84" s="11" t="e">
        <f>DM84/DL84</f>
        <v>#DIV/0!</v>
      </c>
    </row>
    <row r="85" spans="1:119" ht="12">
      <c r="A85" s="1" t="s">
        <v>91</v>
      </c>
      <c r="B85" s="12" t="s">
        <v>0</v>
      </c>
      <c r="C85" s="12" t="s">
        <v>0</v>
      </c>
      <c r="D85" s="19">
        <v>47734576.0781691</v>
      </c>
      <c r="E85" s="19">
        <v>45703881.1250191</v>
      </c>
      <c r="F85" s="19">
        <v>45070090.9515905</v>
      </c>
      <c r="G85" s="11">
        <f>E85/D85</f>
        <v>0.9574586155363656</v>
      </c>
      <c r="H85" s="11"/>
      <c r="I85" s="12" t="s">
        <v>0</v>
      </c>
      <c r="J85" s="12" t="s">
        <v>0</v>
      </c>
      <c r="K85" s="19">
        <v>47533998.5139135</v>
      </c>
      <c r="L85" s="19">
        <v>47348048.9834146</v>
      </c>
      <c r="M85" s="19">
        <v>45511836.4080393</v>
      </c>
      <c r="N85" s="11">
        <f>L85/K85</f>
        <v>0.9960880730358825</v>
      </c>
      <c r="O85" s="11"/>
      <c r="P85" s="12" t="s">
        <v>0</v>
      </c>
      <c r="Q85" s="12" t="s">
        <v>0</v>
      </c>
      <c r="R85" s="19">
        <v>46306511.506459</v>
      </c>
      <c r="S85" s="19">
        <v>47138153.3244255</v>
      </c>
      <c r="T85" s="19">
        <v>46125363.8154826</v>
      </c>
      <c r="U85" s="11">
        <f>S85/R85</f>
        <v>1.017959500530514</v>
      </c>
      <c r="V85" s="11"/>
      <c r="W85" s="12" t="s">
        <v>0</v>
      </c>
      <c r="X85" s="12" t="s">
        <v>0</v>
      </c>
      <c r="Y85" s="19">
        <v>44513931.4488825</v>
      </c>
      <c r="Z85" s="19">
        <v>47710882.3421647</v>
      </c>
      <c r="AA85" s="19">
        <v>45313379.424354</v>
      </c>
      <c r="AB85" s="11">
        <f>Z85/Y85</f>
        <v>1.07181910896712</v>
      </c>
      <c r="AC85" s="11"/>
      <c r="AD85" s="12" t="s">
        <v>0</v>
      </c>
      <c r="AE85" s="12" t="s">
        <v>0</v>
      </c>
      <c r="AF85" s="19">
        <v>48996023.1607827</v>
      </c>
      <c r="AG85" s="19">
        <v>50010476.481304</v>
      </c>
      <c r="AH85" s="19">
        <v>52514873.8871226</v>
      </c>
      <c r="AI85" s="11">
        <f>AG85/AF85</f>
        <v>1.02070480939223</v>
      </c>
      <c r="AJ85" s="11"/>
      <c r="AK85" s="12" t="s">
        <v>0</v>
      </c>
      <c r="AL85" s="12" t="s">
        <v>0</v>
      </c>
      <c r="AM85" s="19">
        <v>47479578.3653315</v>
      </c>
      <c r="AN85" s="19">
        <v>45676935.8090957</v>
      </c>
      <c r="AO85" s="19">
        <v>48462633.9854092</v>
      </c>
      <c r="AP85" s="11">
        <f>AN85/AM85</f>
        <v>0.9620333074071263</v>
      </c>
      <c r="AQ85" s="11"/>
      <c r="AR85" s="12" t="s">
        <v>0</v>
      </c>
      <c r="AS85" s="12" t="s">
        <v>0</v>
      </c>
      <c r="AT85" s="19">
        <v>46672211.2644185</v>
      </c>
      <c r="AU85" s="19">
        <v>45425540.5961409</v>
      </c>
      <c r="AV85" s="19">
        <v>44900221.7667127</v>
      </c>
      <c r="AW85" s="11">
        <f>AU85/AT85</f>
        <v>0.9732888021693538</v>
      </c>
      <c r="AX85" s="11"/>
      <c r="AY85" s="12" t="s">
        <v>0</v>
      </c>
      <c r="AZ85" s="12" t="s">
        <v>0</v>
      </c>
      <c r="BA85" s="19">
        <v>46732088.5581542</v>
      </c>
      <c r="BB85" s="19">
        <v>46976351.403806</v>
      </c>
      <c r="BC85" s="19">
        <v>45483818.4956381</v>
      </c>
      <c r="BD85" s="11">
        <f>BB85/BA85</f>
        <v>1.005226876289679</v>
      </c>
      <c r="BE85" s="11"/>
      <c r="BF85" s="12" t="s">
        <v>0</v>
      </c>
      <c r="BG85" s="12" t="s">
        <v>0</v>
      </c>
      <c r="BH85" s="19">
        <v>47444615.0047982</v>
      </c>
      <c r="BI85" s="19">
        <v>49660244.0912471</v>
      </c>
      <c r="BJ85" s="19">
        <v>47692602.1380398</v>
      </c>
      <c r="BK85" s="11">
        <f>BI85/BH85</f>
        <v>1.0466992742216334</v>
      </c>
      <c r="BL85" s="11"/>
      <c r="BM85" s="12" t="s">
        <v>0</v>
      </c>
      <c r="BN85" s="12" t="s">
        <v>0</v>
      </c>
      <c r="BO85" s="19">
        <v>46385819.5874767</v>
      </c>
      <c r="BP85" s="19">
        <v>45633190.9458713</v>
      </c>
      <c r="BQ85" s="19">
        <v>48552003.6963874</v>
      </c>
      <c r="BR85" s="11">
        <f>BP85/BO85</f>
        <v>0.983774596454288</v>
      </c>
      <c r="BS85" s="11"/>
      <c r="BT85" s="12" t="s">
        <v>0</v>
      </c>
      <c r="BU85" s="12" t="s">
        <v>0</v>
      </c>
      <c r="BV85" s="19">
        <v>46169714.5107172</v>
      </c>
      <c r="BW85" s="19">
        <v>46169714.5107172</v>
      </c>
      <c r="BX85" s="19">
        <v>45420592.2611906</v>
      </c>
      <c r="BY85" s="11">
        <f>BW85/BV85</f>
        <v>1</v>
      </c>
      <c r="BZ85" s="11"/>
      <c r="CA85" s="12" t="s">
        <v>0</v>
      </c>
      <c r="CB85" s="12" t="s">
        <v>0</v>
      </c>
      <c r="CC85" s="19">
        <v>46240314.3364838</v>
      </c>
      <c r="CD85" s="19">
        <v>49704260.1187641</v>
      </c>
      <c r="CE85" s="19">
        <v>46240314.3364838</v>
      </c>
      <c r="CF85" s="11">
        <f>CD85/CC85</f>
        <v>1.0749118130355622</v>
      </c>
      <c r="CG85" s="11"/>
      <c r="CH85" s="12" t="s">
        <v>0</v>
      </c>
      <c r="CI85" s="12" t="s">
        <v>0</v>
      </c>
      <c r="CJ85" s="19">
        <v>44625418.7846777</v>
      </c>
      <c r="CK85" s="19">
        <v>50969916.4173581</v>
      </c>
      <c r="CL85" s="19">
        <v>47968389.8133091</v>
      </c>
      <c r="CM85" s="11">
        <f>CK85/CJ85</f>
        <v>1.1421722821984768</v>
      </c>
      <c r="CN85" s="11"/>
      <c r="CO85" s="12" t="s">
        <v>0</v>
      </c>
      <c r="CP85" s="12" t="s">
        <v>0</v>
      </c>
      <c r="CQ85" s="19">
        <v>44809330.7916546</v>
      </c>
      <c r="CR85" s="19">
        <v>53131891.8544447</v>
      </c>
      <c r="CS85" s="19">
        <v>51179975.6140907</v>
      </c>
      <c r="CT85" s="11">
        <f>CR85/CQ85</f>
        <v>1.1857327685049943</v>
      </c>
      <c r="CU85" s="11"/>
      <c r="CV85" s="12" t="s">
        <v>0</v>
      </c>
      <c r="CW85" s="12" t="s">
        <v>0</v>
      </c>
      <c r="CX85" s="19">
        <v>43955931.6160764</v>
      </c>
      <c r="CY85" s="19">
        <v>50320955.7600282</v>
      </c>
      <c r="CZ85" s="19">
        <v>52119988.4873464</v>
      </c>
      <c r="DA85" s="11">
        <f>CY85/CX85</f>
        <v>1.144804669357158</v>
      </c>
      <c r="DB85" s="11"/>
      <c r="DC85" s="12" t="s">
        <v>0</v>
      </c>
      <c r="DD85" s="12" t="s">
        <v>0</v>
      </c>
      <c r="DE85" s="19">
        <v>44913472.0331575</v>
      </c>
      <c r="DF85" s="19">
        <v>51251634.6176794</v>
      </c>
      <c r="DG85" s="19">
        <v>51417152.5006009</v>
      </c>
      <c r="DH85" s="11">
        <f>DF85/DE85</f>
        <v>1.1411194079995137</v>
      </c>
      <c r="DI85" s="11"/>
      <c r="DJ85" s="12" t="s">
        <v>0</v>
      </c>
      <c r="DK85" s="12" t="s">
        <v>0</v>
      </c>
      <c r="DL85" s="19"/>
      <c r="DM85" s="19"/>
      <c r="DN85" s="19"/>
      <c r="DO85" s="11" t="e">
        <f>DM85/DL85</f>
        <v>#DIV/0!</v>
      </c>
    </row>
    <row r="86" spans="1:119" ht="12.75" thickBo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</row>
    <row r="87" ht="12">
      <c r="A87" s="1" t="s">
        <v>92</v>
      </c>
    </row>
    <row r="88" ht="12">
      <c r="A88" s="1" t="s">
        <v>93</v>
      </c>
    </row>
    <row r="89" ht="12">
      <c r="A89" s="1" t="s">
        <v>95</v>
      </c>
    </row>
    <row r="90" ht="12">
      <c r="A90" s="1" t="s">
        <v>20</v>
      </c>
    </row>
    <row r="91" ht="12">
      <c r="A91" s="1" t="s">
        <v>21</v>
      </c>
    </row>
    <row r="92" ht="12">
      <c r="A92" s="1" t="s">
        <v>15</v>
      </c>
    </row>
    <row r="93" ht="12">
      <c r="A93" s="1" t="s">
        <v>22</v>
      </c>
    </row>
    <row r="95" ht="12">
      <c r="A95" s="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Federico Pasqualini</cp:lastModifiedBy>
  <dcterms:created xsi:type="dcterms:W3CDTF">2006-06-20T09:06:30Z</dcterms:created>
  <dcterms:modified xsi:type="dcterms:W3CDTF">2016-06-07T08:27:40Z</dcterms:modified>
  <cp:category/>
  <cp:version/>
  <cp:contentType/>
  <cp:contentStatus/>
</cp:coreProperties>
</file>