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270" windowWidth="15330" windowHeight="8685" activeTab="1"/>
  </bookViews>
  <sheets>
    <sheet name="Emilia-Romagna_1975_2000" sheetId="1" r:id="rId1"/>
    <sheet name="Emilia-Romagna_dal_2000" sheetId="2" r:id="rId2"/>
    <sheet name="Italia" sheetId="3" r:id="rId3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<sst xmlns="http://schemas.openxmlformats.org/spreadsheetml/2006/main" count="1563" uniqueCount="68">
  <si>
    <t>COLTIVAZIONI LEGNOSE. (a)</t>
  </si>
  <si>
    <t xml:space="preserve">EMILIA-ROMAGNA. </t>
  </si>
  <si>
    <t>-</t>
  </si>
  <si>
    <t xml:space="preserve">1996 </t>
  </si>
  <si>
    <t>----------</t>
  </si>
  <si>
    <t>--------</t>
  </si>
  <si>
    <t>-------</t>
  </si>
  <si>
    <t>-----------</t>
  </si>
  <si>
    <t>Superf.</t>
  </si>
  <si>
    <t>Resa</t>
  </si>
  <si>
    <t>Raccolto</t>
  </si>
  <si>
    <t>Var.%</t>
  </si>
  <si>
    <t>totale</t>
  </si>
  <si>
    <t>per ha</t>
  </si>
  <si>
    <t>superf.</t>
  </si>
  <si>
    <t>resa</t>
  </si>
  <si>
    <t>raccolto</t>
  </si>
  <si>
    <t>Albicocco</t>
  </si>
  <si>
    <t>Ciliegio</t>
  </si>
  <si>
    <t>Cotogno</t>
  </si>
  <si>
    <t>Pesco</t>
  </si>
  <si>
    <t>Nettarine</t>
  </si>
  <si>
    <t>Susino</t>
  </si>
  <si>
    <t>Melo</t>
  </si>
  <si>
    <t>Pero</t>
  </si>
  <si>
    <t>Loto (cachi)</t>
  </si>
  <si>
    <t>Vite da vino</t>
  </si>
  <si>
    <t>Vite per uva da tavola</t>
  </si>
  <si>
    <t>Olivo</t>
  </si>
  <si>
    <t>Noce</t>
  </si>
  <si>
    <t>(a) I dati sono derivati da stime che i referenti provinciali effettuano avvalendosi della conoscenza del territorio, integrata dall'esperienza, dalle</t>
  </si>
  <si>
    <t>informazioni e dalle indicazioni raccolte presso enti, consorzi, associazioni produttori ecc. che operano nel mondo agricolo.</t>
  </si>
  <si>
    <t>L'Ufficio informativo e statistica coordina a livello regionale, queste indagini estimative e ne comunica i risultati all'Istat che li divulga tramite le seguenti pubblicazioni:</t>
  </si>
  <si>
    <t>- Annuario di statistica agraria (dati disaggregati per province)</t>
  </si>
  <si>
    <t>- Bollettino mensile di statistica (dati riepilogati a livello nazionale)</t>
  </si>
  <si>
    <t>- Annuario statistico italiano (principali dati regionali)</t>
  </si>
  <si>
    <t>I dati di fonte Assessorato regionale all'agricoltura sono pertanto da intendersi "provvisori" in attesa che Istat li diffonda ufficialmente.</t>
  </si>
  <si>
    <t>NOTA: La superficie totale e' relativa sia agli impianti in produzione</t>
  </si>
  <si>
    <t>che non, nonche' della coltivazione principale e secondaria.</t>
  </si>
  <si>
    <t>Dal 1983 e' stato istituito il PRORATA. La produzione per ettaro fino al 1982 è riferita alla sola coltivazione principale.</t>
  </si>
  <si>
    <t xml:space="preserve">Confrontare pertanto con cautela i dati retrospettivi per quanto </t>
  </si>
  <si>
    <t>riguarda in particolare superfici e rese.</t>
  </si>
  <si>
    <t>La resa per ettaro si riferisce agli impianti in produz. della coltiv.</t>
  </si>
  <si>
    <t>principale e alla relativa produzione che puo' non coincidere con il</t>
  </si>
  <si>
    <t>raccolto.</t>
  </si>
  <si>
    <t xml:space="preserve">Fonte: Istat. Dati definitivi fino al 2000. Dati dal 2001 aggiornati al 15 aprile 2004. </t>
  </si>
  <si>
    <t>FILE: LEGNOSE.XLS</t>
  </si>
  <si>
    <t>Actinidia o kiwi</t>
  </si>
  <si>
    <t>(....) Dati non disponibili.</t>
  </si>
  <si>
    <t>Superficie</t>
  </si>
  <si>
    <t>Coltivazioni legnose</t>
  </si>
  <si>
    <t>in produzione</t>
  </si>
  <si>
    <t>Produzione</t>
  </si>
  <si>
    <t>raccolta</t>
  </si>
  <si>
    <t>produzione</t>
  </si>
  <si>
    <t>ITALIA</t>
  </si>
  <si>
    <t>(superfici in ettari. Rese, produzione e raccolto in quintali).</t>
  </si>
  <si>
    <t>Incidenza % Emilia-Romagna su Italia</t>
  </si>
  <si>
    <t>superf. totale</t>
  </si>
  <si>
    <t>superf. In produz.</t>
  </si>
  <si>
    <t>PERIODO: 1975 - 2000.</t>
  </si>
  <si>
    <t>(superfici in ettari. rese, produzione e raccolto in quintali).</t>
  </si>
  <si>
    <t>Media periodo 2005-2014.</t>
  </si>
  <si>
    <t>Anno 2015 su media 2005-2014</t>
  </si>
  <si>
    <t>Anno 2015</t>
  </si>
  <si>
    <t>PERIODO: 2000 - 2015.</t>
  </si>
  <si>
    <t>PERIODO: 2007 - 2015.</t>
  </si>
  <si>
    <t xml:space="preserve">Fonte: Istat. Dati aggiornati il 15 aprile 2016.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</si>
</sst>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_)"/>
    <numFmt numFmtId="165" formatCode="0_)"/>
    <numFmt numFmtId="166" formatCode="#,##0_);\(#,##0\)"/>
    <numFmt numFmtId="167" formatCode="#,##0.0_);\(#,##0.0\)"/>
    <numFmt numFmtId="168" formatCode="0.00_)"/>
    <numFmt numFmtId="169" formatCode="0.0_ ;[Red]\-0.0\ "/>
    <numFmt numFmtId="170" formatCode="#,##0.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1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164" fontId="0" fillId="0" borderId="0" xfId="0" applyAlignment="1">
      <alignment/>
    </xf>
    <xf numFmtId="164" fontId="3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4" fillId="0" borderId="0" xfId="0" applyFont="1" applyAlignment="1" applyProtection="1">
      <alignment/>
      <protection locked="0"/>
    </xf>
    <xf numFmtId="164" fontId="4" fillId="0" borderId="0" xfId="0" applyFont="1" applyAlignment="1" applyProtection="1">
      <alignment horizontal="left"/>
      <protection locked="0"/>
    </xf>
    <xf numFmtId="164" fontId="3" fillId="0" borderId="10" xfId="0" applyFont="1" applyBorder="1" applyAlignment="1" applyProtection="1">
      <alignment horizontal="fill"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left"/>
      <protection/>
    </xf>
    <xf numFmtId="164" fontId="3" fillId="0" borderId="0" xfId="0" applyFont="1" applyAlignment="1" applyProtection="1">
      <alignment horizontal="fill"/>
      <protection/>
    </xf>
    <xf numFmtId="164" fontId="3" fillId="0" borderId="11" xfId="0" applyFont="1" applyBorder="1" applyAlignment="1" applyProtection="1">
      <alignment horizontal="fill"/>
      <protection/>
    </xf>
    <xf numFmtId="166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 locked="0"/>
    </xf>
    <xf numFmtId="168" fontId="4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166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 locked="0"/>
    </xf>
    <xf numFmtId="167" fontId="3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164" fontId="3" fillId="0" borderId="11" xfId="0" applyNumberFormat="1" applyFont="1" applyBorder="1" applyAlignment="1" applyProtection="1">
      <alignment horizontal="fill"/>
      <protection/>
    </xf>
    <xf numFmtId="166" fontId="3" fillId="0" borderId="11" xfId="0" applyNumberFormat="1" applyFont="1" applyBorder="1" applyAlignment="1" applyProtection="1">
      <alignment horizontal="fill"/>
      <protection/>
    </xf>
    <xf numFmtId="167" fontId="3" fillId="0" borderId="11" xfId="0" applyNumberFormat="1" applyFont="1" applyBorder="1" applyAlignment="1" applyProtection="1">
      <alignment horizontal="fill"/>
      <protection/>
    </xf>
    <xf numFmtId="168" fontId="3" fillId="0" borderId="11" xfId="0" applyNumberFormat="1" applyFont="1" applyBorder="1" applyAlignment="1" applyProtection="1">
      <alignment horizontal="fill"/>
      <protection/>
    </xf>
    <xf numFmtId="164" fontId="3" fillId="0" borderId="0" xfId="0" applyFont="1" applyBorder="1" applyAlignment="1" applyProtection="1">
      <alignment horizontal="fill"/>
      <protection/>
    </xf>
    <xf numFmtId="164" fontId="3" fillId="0" borderId="0" xfId="0" applyNumberFormat="1" applyFont="1" applyBorder="1" applyAlignment="1" applyProtection="1">
      <alignment horizontal="fill"/>
      <protection/>
    </xf>
    <xf numFmtId="166" fontId="3" fillId="0" borderId="0" xfId="0" applyNumberFormat="1" applyFont="1" applyBorder="1" applyAlignment="1" applyProtection="1">
      <alignment horizontal="fill"/>
      <protection/>
    </xf>
    <xf numFmtId="167" fontId="3" fillId="0" borderId="0" xfId="0" applyNumberFormat="1" applyFont="1" applyBorder="1" applyAlignment="1" applyProtection="1">
      <alignment horizontal="fill"/>
      <protection/>
    </xf>
    <xf numFmtId="168" fontId="3" fillId="0" borderId="0" xfId="0" applyNumberFormat="1" applyFont="1" applyBorder="1" applyAlignment="1" applyProtection="1">
      <alignment horizontal="fill"/>
      <protection/>
    </xf>
    <xf numFmtId="164" fontId="3" fillId="0" borderId="0" xfId="0" applyFont="1" applyBorder="1" applyAlignment="1" applyProtection="1" quotePrefix="1">
      <alignment horizontal="left"/>
      <protection/>
    </xf>
    <xf numFmtId="169" fontId="3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>
      <alignment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4" fontId="3" fillId="0" borderId="14" xfId="0" applyFont="1" applyBorder="1" applyAlignment="1">
      <alignment/>
    </xf>
    <xf numFmtId="164" fontId="5" fillId="0" borderId="0" xfId="0" applyFont="1" applyAlignment="1">
      <alignment/>
    </xf>
    <xf numFmtId="3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66" fontId="4" fillId="0" borderId="0" xfId="0" applyNumberFormat="1" applyFont="1" applyAlignment="1" applyProtection="1" quotePrefix="1">
      <alignment/>
      <protection locked="0"/>
    </xf>
    <xf numFmtId="164" fontId="5" fillId="0" borderId="0" xfId="0" applyFont="1" applyAlignment="1" applyProtection="1">
      <alignment horizontal="left"/>
      <protection/>
    </xf>
    <xf numFmtId="171" fontId="3" fillId="0" borderId="0" xfId="0" applyNumberFormat="1" applyFont="1" applyAlignment="1">
      <alignment/>
    </xf>
    <xf numFmtId="164" fontId="3" fillId="0" borderId="14" xfId="0" applyFont="1" applyBorder="1" applyAlignment="1" applyProtection="1">
      <alignment horizontal="fill"/>
      <protection/>
    </xf>
    <xf numFmtId="164" fontId="3" fillId="0" borderId="0" xfId="0" applyFont="1" applyBorder="1" applyAlignment="1" applyProtection="1">
      <alignment horizontal="left"/>
      <protection/>
    </xf>
    <xf numFmtId="166" fontId="4" fillId="0" borderId="0" xfId="0" applyNumberFormat="1" applyFont="1" applyAlignment="1" applyProtection="1" quotePrefix="1">
      <alignment horizontal="center"/>
      <protection locked="0"/>
    </xf>
    <xf numFmtId="164" fontId="6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4" fontId="6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X45"/>
  <sheetViews>
    <sheetView zoomScalePageLayoutView="0" workbookViewId="0" topLeftCell="A1">
      <pane xSplit="1" ySplit="10" topLeftCell="EQ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12.625" defaultRowHeight="12.75"/>
  <cols>
    <col min="1" max="1" width="23.625" style="2" customWidth="1"/>
    <col min="2" max="2" width="12.625" style="2" customWidth="1"/>
    <col min="3" max="3" width="8.625" style="2" customWidth="1"/>
    <col min="4" max="4" width="11.625" style="2" customWidth="1"/>
    <col min="5" max="5" width="12.625" style="2" customWidth="1"/>
    <col min="6" max="6" width="8.625" style="2" customWidth="1"/>
    <col min="7" max="7" width="11.625" style="2" customWidth="1"/>
    <col min="8" max="8" width="8.625" style="2" customWidth="1"/>
    <col min="9" max="10" width="9.625" style="2" customWidth="1"/>
    <col min="11" max="11" width="12.625" style="2" customWidth="1"/>
    <col min="12" max="12" width="9.625" style="2" customWidth="1"/>
    <col min="13" max="13" width="11.625" style="2" customWidth="1"/>
    <col min="14" max="15" width="8.625" style="2" customWidth="1"/>
    <col min="16" max="16" width="9.625" style="2" customWidth="1"/>
    <col min="17" max="17" width="12.625" style="2" customWidth="1"/>
    <col min="18" max="18" width="8.625" style="2" customWidth="1"/>
    <col min="19" max="19" width="11.625" style="2" customWidth="1"/>
    <col min="20" max="21" width="8.625" style="2" customWidth="1"/>
    <col min="22" max="22" width="9.625" style="2" customWidth="1"/>
    <col min="23" max="23" width="12.625" style="2" customWidth="1"/>
    <col min="24" max="24" width="9.625" style="2" customWidth="1"/>
    <col min="25" max="25" width="11.625" style="2" customWidth="1"/>
    <col min="26" max="27" width="8.625" style="2" customWidth="1"/>
    <col min="28" max="28" width="9.625" style="2" customWidth="1"/>
    <col min="29" max="29" width="12.625" style="2" customWidth="1"/>
    <col min="30" max="30" width="8.625" style="2" customWidth="1"/>
    <col min="31" max="31" width="11.625" style="2" customWidth="1"/>
    <col min="32" max="32" width="8.625" style="2" customWidth="1"/>
    <col min="33" max="33" width="7.625" style="2" customWidth="1"/>
    <col min="34" max="34" width="9.625" style="2" customWidth="1"/>
    <col min="35" max="35" width="12.625" style="2" customWidth="1"/>
    <col min="36" max="36" width="8.625" style="2" customWidth="1"/>
    <col min="37" max="37" width="11.625" style="2" customWidth="1"/>
    <col min="38" max="38" width="8.625" style="2" customWidth="1"/>
    <col min="39" max="39" width="7.625" style="2" customWidth="1"/>
    <col min="40" max="40" width="9.625" style="2" customWidth="1"/>
    <col min="41" max="41" width="12.625" style="2" customWidth="1"/>
    <col min="42" max="42" width="8.625" style="2" customWidth="1"/>
    <col min="43" max="43" width="11.625" style="2" customWidth="1"/>
    <col min="44" max="45" width="7.625" style="2" customWidth="1"/>
    <col min="46" max="46" width="9.625" style="2" customWidth="1"/>
    <col min="47" max="47" width="12.625" style="2" customWidth="1"/>
    <col min="48" max="48" width="9.625" style="2" customWidth="1"/>
    <col min="49" max="49" width="11.625" style="2" customWidth="1"/>
    <col min="50" max="51" width="8.625" style="2" customWidth="1"/>
    <col min="52" max="52" width="9.625" style="2" customWidth="1"/>
    <col min="53" max="53" width="12.625" style="2" customWidth="1"/>
    <col min="54" max="54" width="8.625" style="2" customWidth="1"/>
    <col min="55" max="55" width="11.625" style="2" customWidth="1"/>
    <col min="56" max="56" width="8.625" style="2" customWidth="1"/>
    <col min="57" max="57" width="7.625" style="2" customWidth="1"/>
    <col min="58" max="58" width="9.625" style="2" customWidth="1"/>
    <col min="59" max="59" width="12.625" style="2" customWidth="1"/>
    <col min="60" max="60" width="8.625" style="2" customWidth="1"/>
    <col min="61" max="61" width="10.625" style="2" customWidth="1"/>
    <col min="62" max="63" width="8.625" style="2" customWidth="1"/>
    <col min="64" max="64" width="9.625" style="2" customWidth="1"/>
    <col min="65" max="65" width="12.625" style="2" customWidth="1"/>
    <col min="66" max="66" width="9.625" style="2" customWidth="1"/>
    <col min="67" max="67" width="12.625" style="2" customWidth="1"/>
    <col min="68" max="69" width="8.625" style="2" customWidth="1"/>
    <col min="70" max="71" width="9.625" style="2" customWidth="1"/>
    <col min="72" max="72" width="8.625" style="2" customWidth="1"/>
    <col min="73" max="73" width="12.625" style="2" customWidth="1"/>
    <col min="74" max="74" width="7.625" style="2" customWidth="1"/>
    <col min="75" max="75" width="8.625" style="2" customWidth="1"/>
    <col min="76" max="76" width="9.625" style="2" customWidth="1"/>
    <col min="77" max="79" width="12.625" style="2" customWidth="1"/>
    <col min="80" max="81" width="8.625" style="2" customWidth="1"/>
    <col min="82" max="82" width="9.625" style="2" customWidth="1"/>
    <col min="83" max="83" width="12.625" style="2" customWidth="1"/>
    <col min="84" max="84" width="9.625" style="2" customWidth="1"/>
    <col min="85" max="85" width="12.625" style="2" customWidth="1"/>
    <col min="86" max="87" width="8.625" style="2" customWidth="1"/>
    <col min="88" max="88" width="9.625" style="2" customWidth="1"/>
    <col min="89" max="89" width="12.625" style="2" customWidth="1"/>
    <col min="90" max="90" width="9.625" style="2" customWidth="1"/>
    <col min="91" max="91" width="12.625" style="2" customWidth="1"/>
    <col min="92" max="92" width="7.625" style="2" customWidth="1"/>
    <col min="93" max="93" width="8.625" style="2" customWidth="1"/>
    <col min="94" max="94" width="9.625" style="2" customWidth="1"/>
    <col min="95" max="95" width="12.625" style="2" customWidth="1"/>
    <col min="96" max="96" width="8.625" style="2" customWidth="1"/>
    <col min="97" max="97" width="12.625" style="2" customWidth="1"/>
    <col min="98" max="98" width="8.625" style="2" customWidth="1"/>
    <col min="99" max="100" width="9.625" style="2" customWidth="1"/>
    <col min="101" max="103" width="12.625" style="2" customWidth="1"/>
    <col min="104" max="106" width="8.625" style="2" customWidth="1"/>
    <col min="107" max="109" width="12.625" style="2" customWidth="1"/>
    <col min="110" max="111" width="8.625" style="2" customWidth="1"/>
    <col min="112" max="112" width="9.625" style="2" customWidth="1"/>
    <col min="113" max="115" width="12.625" style="2" customWidth="1"/>
    <col min="116" max="118" width="8.625" style="2" customWidth="1"/>
    <col min="119" max="16384" width="12.625" style="2" customWidth="1"/>
  </cols>
  <sheetData>
    <row r="1" ht="12">
      <c r="A1" s="1" t="s">
        <v>0</v>
      </c>
    </row>
    <row r="2" spans="1:7" ht="12">
      <c r="A2" s="41" t="s">
        <v>1</v>
      </c>
      <c r="B2" s="3"/>
      <c r="C2" s="3"/>
      <c r="D2" s="3"/>
      <c r="E2" s="3"/>
      <c r="F2" s="3"/>
      <c r="G2" s="3"/>
    </row>
    <row r="3" ht="12">
      <c r="A3" s="4" t="s">
        <v>60</v>
      </c>
    </row>
    <row r="4" ht="12">
      <c r="A4" s="1" t="s">
        <v>56</v>
      </c>
    </row>
    <row r="5" ht="12.75" thickBot="1">
      <c r="A5" s="1" t="s">
        <v>46</v>
      </c>
    </row>
    <row r="6" spans="1:154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</row>
    <row r="7" spans="4:154" ht="12">
      <c r="D7" s="6">
        <v>1975</v>
      </c>
      <c r="E7" s="6">
        <v>1976</v>
      </c>
      <c r="F7" s="6"/>
      <c r="G7" s="6"/>
      <c r="H7" s="6"/>
      <c r="I7" s="6"/>
      <c r="J7" s="6">
        <v>1976</v>
      </c>
      <c r="K7" s="6">
        <v>1977</v>
      </c>
      <c r="L7" s="6"/>
      <c r="M7" s="6"/>
      <c r="N7" s="6"/>
      <c r="O7" s="6"/>
      <c r="P7" s="6">
        <v>1977</v>
      </c>
      <c r="Q7" s="6">
        <v>1978</v>
      </c>
      <c r="R7" s="6"/>
      <c r="S7" s="6"/>
      <c r="T7" s="6"/>
      <c r="U7" s="6"/>
      <c r="V7" s="6">
        <v>1978</v>
      </c>
      <c r="W7" s="6">
        <v>1979</v>
      </c>
      <c r="X7" s="6"/>
      <c r="Y7" s="6"/>
      <c r="Z7" s="6"/>
      <c r="AA7" s="6"/>
      <c r="AB7" s="6">
        <v>1979</v>
      </c>
      <c r="AC7" s="6">
        <v>1980</v>
      </c>
      <c r="AD7" s="6"/>
      <c r="AE7" s="6"/>
      <c r="AF7" s="6"/>
      <c r="AG7" s="6"/>
      <c r="AH7" s="6">
        <v>1980</v>
      </c>
      <c r="AI7" s="6">
        <v>1981</v>
      </c>
      <c r="AJ7" s="6"/>
      <c r="AK7" s="6"/>
      <c r="AL7" s="6"/>
      <c r="AM7" s="6"/>
      <c r="AN7" s="6">
        <v>1981</v>
      </c>
      <c r="AO7" s="6">
        <v>1982</v>
      </c>
      <c r="AP7" s="6"/>
      <c r="AQ7" s="6"/>
      <c r="AR7" s="6"/>
      <c r="AS7" s="6"/>
      <c r="AT7" s="6">
        <v>1982</v>
      </c>
      <c r="AU7" s="6">
        <v>1983</v>
      </c>
      <c r="AV7" s="6"/>
      <c r="AW7" s="6"/>
      <c r="AX7" s="6"/>
      <c r="AY7" s="6"/>
      <c r="AZ7" s="6">
        <v>1983</v>
      </c>
      <c r="BA7" s="6">
        <v>1984</v>
      </c>
      <c r="BB7" s="6"/>
      <c r="BC7" s="6"/>
      <c r="BD7" s="6"/>
      <c r="BE7" s="6"/>
      <c r="BF7" s="6">
        <v>1984</v>
      </c>
      <c r="BG7" s="6">
        <v>1985</v>
      </c>
      <c r="BH7" s="6"/>
      <c r="BI7" s="6"/>
      <c r="BJ7" s="6"/>
      <c r="BK7" s="6"/>
      <c r="BL7" s="6">
        <v>1985</v>
      </c>
      <c r="BM7" s="6">
        <v>1986</v>
      </c>
      <c r="BN7" s="6"/>
      <c r="BO7" s="6"/>
      <c r="BP7" s="6"/>
      <c r="BQ7" s="6"/>
      <c r="BR7" s="6">
        <v>1986</v>
      </c>
      <c r="BS7" s="6">
        <v>1987</v>
      </c>
      <c r="BT7" s="6"/>
      <c r="BU7" s="6"/>
      <c r="BV7" s="6"/>
      <c r="BW7" s="6"/>
      <c r="BX7" s="6">
        <v>1987</v>
      </c>
      <c r="BY7" s="6">
        <v>1988</v>
      </c>
      <c r="BZ7" s="6"/>
      <c r="CA7" s="6"/>
      <c r="CB7" s="6"/>
      <c r="CC7" s="6"/>
      <c r="CD7" s="6">
        <v>1988</v>
      </c>
      <c r="CE7" s="6">
        <v>1989</v>
      </c>
      <c r="CF7" s="6"/>
      <c r="CG7" s="6"/>
      <c r="CH7" s="6"/>
      <c r="CI7" s="6"/>
      <c r="CJ7" s="6">
        <v>1989</v>
      </c>
      <c r="CK7" s="6">
        <v>1990</v>
      </c>
      <c r="CL7" s="6"/>
      <c r="CM7" s="6"/>
      <c r="CN7" s="6"/>
      <c r="CO7" s="6"/>
      <c r="CP7" s="6">
        <v>1990</v>
      </c>
      <c r="CQ7" s="6">
        <v>1991</v>
      </c>
      <c r="CR7" s="6"/>
      <c r="CS7" s="6"/>
      <c r="CT7" s="6"/>
      <c r="CU7" s="6"/>
      <c r="CV7" s="6">
        <v>1991</v>
      </c>
      <c r="CW7" s="6">
        <v>1992</v>
      </c>
      <c r="CX7" s="6"/>
      <c r="CY7" s="6"/>
      <c r="CZ7" s="6"/>
      <c r="DA7" s="6"/>
      <c r="DB7" s="6">
        <v>1992</v>
      </c>
      <c r="DC7" s="6">
        <v>1993</v>
      </c>
      <c r="DD7" s="6"/>
      <c r="DE7" s="6"/>
      <c r="DF7" s="6"/>
      <c r="DG7" s="6"/>
      <c r="DH7" s="6">
        <v>1993</v>
      </c>
      <c r="DI7" s="6">
        <v>1994</v>
      </c>
      <c r="DJ7" s="6"/>
      <c r="DK7" s="6"/>
      <c r="DL7" s="6"/>
      <c r="DM7" s="6"/>
      <c r="DN7" s="6">
        <v>1994</v>
      </c>
      <c r="DO7" s="6">
        <v>1995</v>
      </c>
      <c r="DP7" s="6"/>
      <c r="DQ7" s="6"/>
      <c r="DR7" s="6"/>
      <c r="DS7" s="6"/>
      <c r="DT7" s="6">
        <v>1995</v>
      </c>
      <c r="DU7" s="7" t="s">
        <v>3</v>
      </c>
      <c r="DV7" s="6"/>
      <c r="DW7" s="6"/>
      <c r="DX7" s="6"/>
      <c r="DY7" s="6"/>
      <c r="DZ7" s="6">
        <v>1996</v>
      </c>
      <c r="EA7" s="6">
        <v>1997</v>
      </c>
      <c r="EB7" s="6"/>
      <c r="EC7" s="6"/>
      <c r="ED7" s="6"/>
      <c r="EE7" s="6"/>
      <c r="EF7" s="6">
        <v>1997</v>
      </c>
      <c r="EG7" s="6">
        <v>1998</v>
      </c>
      <c r="EH7" s="6"/>
      <c r="EI7" s="6"/>
      <c r="EJ7" s="6"/>
      <c r="EK7" s="6"/>
      <c r="EL7" s="6">
        <v>1998</v>
      </c>
      <c r="EM7" s="6">
        <v>1999</v>
      </c>
      <c r="EN7" s="6"/>
      <c r="EO7" s="6"/>
      <c r="EP7" s="6"/>
      <c r="EQ7" s="6"/>
      <c r="ER7" s="6">
        <v>1999</v>
      </c>
      <c r="ES7" s="6">
        <v>2000</v>
      </c>
      <c r="ET7" s="6"/>
      <c r="EU7" s="6"/>
      <c r="EV7" s="6"/>
      <c r="EW7" s="6"/>
      <c r="EX7" s="6">
        <v>2000</v>
      </c>
    </row>
    <row r="8" spans="2:154" ht="12">
      <c r="B8" s="8" t="s">
        <v>2</v>
      </c>
      <c r="C8" s="8" t="s">
        <v>2</v>
      </c>
      <c r="D8" s="1" t="s">
        <v>4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1" t="s">
        <v>5</v>
      </c>
      <c r="K8" s="8" t="s">
        <v>2</v>
      </c>
      <c r="L8" s="8" t="s">
        <v>2</v>
      </c>
      <c r="M8" s="8" t="s">
        <v>2</v>
      </c>
      <c r="N8" s="8" t="s">
        <v>2</v>
      </c>
      <c r="O8" s="8" t="s">
        <v>2</v>
      </c>
      <c r="P8" s="1" t="s">
        <v>5</v>
      </c>
      <c r="Q8" s="8" t="s">
        <v>2</v>
      </c>
      <c r="R8" s="8" t="s">
        <v>2</v>
      </c>
      <c r="S8" s="8" t="s">
        <v>2</v>
      </c>
      <c r="T8" s="8" t="s">
        <v>2</v>
      </c>
      <c r="U8" s="8" t="s">
        <v>2</v>
      </c>
      <c r="V8" s="1" t="s">
        <v>5</v>
      </c>
      <c r="W8" s="8" t="s">
        <v>2</v>
      </c>
      <c r="X8" s="8" t="s">
        <v>2</v>
      </c>
      <c r="Y8" s="8" t="s">
        <v>2</v>
      </c>
      <c r="Z8" s="8" t="s">
        <v>2</v>
      </c>
      <c r="AA8" s="8" t="s">
        <v>2</v>
      </c>
      <c r="AB8" s="1" t="s">
        <v>5</v>
      </c>
      <c r="AC8" s="8" t="s">
        <v>2</v>
      </c>
      <c r="AD8" s="8" t="s">
        <v>2</v>
      </c>
      <c r="AE8" s="8" t="s">
        <v>2</v>
      </c>
      <c r="AF8" s="8" t="s">
        <v>2</v>
      </c>
      <c r="AG8" s="8" t="s">
        <v>2</v>
      </c>
      <c r="AH8" s="1" t="s">
        <v>5</v>
      </c>
      <c r="AI8" s="8" t="s">
        <v>2</v>
      </c>
      <c r="AJ8" s="8" t="s">
        <v>2</v>
      </c>
      <c r="AK8" s="8" t="s">
        <v>2</v>
      </c>
      <c r="AL8" s="8" t="s">
        <v>2</v>
      </c>
      <c r="AM8" s="8" t="s">
        <v>2</v>
      </c>
      <c r="AN8" s="1" t="s">
        <v>5</v>
      </c>
      <c r="AO8" s="8" t="s">
        <v>2</v>
      </c>
      <c r="AP8" s="8" t="s">
        <v>2</v>
      </c>
      <c r="AQ8" s="8" t="s">
        <v>2</v>
      </c>
      <c r="AR8" s="8" t="s">
        <v>2</v>
      </c>
      <c r="AS8" s="8" t="s">
        <v>2</v>
      </c>
      <c r="AT8" s="1" t="s">
        <v>5</v>
      </c>
      <c r="AU8" s="8" t="s">
        <v>2</v>
      </c>
      <c r="AV8" s="8" t="s">
        <v>2</v>
      </c>
      <c r="AW8" s="8" t="s">
        <v>2</v>
      </c>
      <c r="AX8" s="8" t="s">
        <v>2</v>
      </c>
      <c r="AY8" s="8" t="s">
        <v>2</v>
      </c>
      <c r="AZ8" s="1" t="s">
        <v>5</v>
      </c>
      <c r="BA8" s="8" t="s">
        <v>2</v>
      </c>
      <c r="BB8" s="8" t="s">
        <v>2</v>
      </c>
      <c r="BC8" s="8" t="s">
        <v>2</v>
      </c>
      <c r="BD8" s="8" t="s">
        <v>2</v>
      </c>
      <c r="BE8" s="8" t="s">
        <v>2</v>
      </c>
      <c r="BF8" s="1" t="s">
        <v>5</v>
      </c>
      <c r="BG8" s="8" t="s">
        <v>2</v>
      </c>
      <c r="BH8" s="8" t="s">
        <v>2</v>
      </c>
      <c r="BI8" s="8" t="s">
        <v>2</v>
      </c>
      <c r="BJ8" s="8" t="s">
        <v>2</v>
      </c>
      <c r="BK8" s="8" t="s">
        <v>2</v>
      </c>
      <c r="BL8" s="1" t="s">
        <v>5</v>
      </c>
      <c r="BM8" s="8" t="s">
        <v>2</v>
      </c>
      <c r="BN8" s="8" t="s">
        <v>2</v>
      </c>
      <c r="BO8" s="8" t="s">
        <v>2</v>
      </c>
      <c r="BP8" s="8" t="s">
        <v>2</v>
      </c>
      <c r="BQ8" s="8" t="s">
        <v>2</v>
      </c>
      <c r="BR8" s="1" t="s">
        <v>5</v>
      </c>
      <c r="BS8" s="8" t="s">
        <v>2</v>
      </c>
      <c r="BT8" s="8" t="s">
        <v>2</v>
      </c>
      <c r="BU8" s="8" t="s">
        <v>2</v>
      </c>
      <c r="BV8" s="8" t="s">
        <v>2</v>
      </c>
      <c r="BW8" s="8" t="s">
        <v>2</v>
      </c>
      <c r="BX8" s="1" t="s">
        <v>5</v>
      </c>
      <c r="BY8" s="8" t="s">
        <v>2</v>
      </c>
      <c r="BZ8" s="8" t="s">
        <v>2</v>
      </c>
      <c r="CA8" s="8" t="s">
        <v>2</v>
      </c>
      <c r="CB8" s="8" t="s">
        <v>2</v>
      </c>
      <c r="CC8" s="8" t="s">
        <v>2</v>
      </c>
      <c r="CD8" s="1" t="s">
        <v>5</v>
      </c>
      <c r="CE8" s="8" t="s">
        <v>2</v>
      </c>
      <c r="CF8" s="8" t="s">
        <v>2</v>
      </c>
      <c r="CG8" s="8" t="s">
        <v>2</v>
      </c>
      <c r="CH8" s="8" t="s">
        <v>2</v>
      </c>
      <c r="CI8" s="8" t="s">
        <v>2</v>
      </c>
      <c r="CJ8" s="1" t="s">
        <v>5</v>
      </c>
      <c r="CK8" s="8" t="s">
        <v>2</v>
      </c>
      <c r="CL8" s="8" t="s">
        <v>2</v>
      </c>
      <c r="CM8" s="8" t="s">
        <v>2</v>
      </c>
      <c r="CN8" s="8" t="s">
        <v>2</v>
      </c>
      <c r="CO8" s="8" t="s">
        <v>2</v>
      </c>
      <c r="CP8" s="1" t="s">
        <v>5</v>
      </c>
      <c r="CQ8" s="8" t="s">
        <v>2</v>
      </c>
      <c r="CR8" s="8" t="s">
        <v>2</v>
      </c>
      <c r="CS8" s="8" t="s">
        <v>2</v>
      </c>
      <c r="CT8" s="8" t="s">
        <v>2</v>
      </c>
      <c r="CU8" s="8" t="s">
        <v>2</v>
      </c>
      <c r="CV8" s="1" t="s">
        <v>5</v>
      </c>
      <c r="CW8" s="8" t="s">
        <v>2</v>
      </c>
      <c r="CX8" s="8" t="s">
        <v>2</v>
      </c>
      <c r="CY8" s="8" t="s">
        <v>2</v>
      </c>
      <c r="CZ8" s="8" t="s">
        <v>2</v>
      </c>
      <c r="DA8" s="8" t="s">
        <v>2</v>
      </c>
      <c r="DB8" s="1" t="s">
        <v>6</v>
      </c>
      <c r="DC8" s="8" t="s">
        <v>2</v>
      </c>
      <c r="DD8" s="8" t="s">
        <v>2</v>
      </c>
      <c r="DE8" s="8" t="s">
        <v>2</v>
      </c>
      <c r="DF8" s="8" t="s">
        <v>2</v>
      </c>
      <c r="DG8" s="8" t="s">
        <v>2</v>
      </c>
      <c r="DH8" s="1" t="s">
        <v>5</v>
      </c>
      <c r="DI8" s="8" t="s">
        <v>2</v>
      </c>
      <c r="DJ8" s="8" t="s">
        <v>2</v>
      </c>
      <c r="DK8" s="8" t="s">
        <v>2</v>
      </c>
      <c r="DL8" s="8" t="s">
        <v>2</v>
      </c>
      <c r="DM8" s="8" t="s">
        <v>2</v>
      </c>
      <c r="DN8" s="1" t="s">
        <v>6</v>
      </c>
      <c r="DO8" s="8" t="s">
        <v>2</v>
      </c>
      <c r="DP8" s="8" t="s">
        <v>2</v>
      </c>
      <c r="DQ8" s="8" t="s">
        <v>2</v>
      </c>
      <c r="DR8" s="8" t="s">
        <v>2</v>
      </c>
      <c r="DS8" s="8" t="s">
        <v>2</v>
      </c>
      <c r="DT8" s="1" t="s">
        <v>7</v>
      </c>
      <c r="DU8" s="8" t="s">
        <v>2</v>
      </c>
      <c r="DV8" s="8" t="s">
        <v>2</v>
      </c>
      <c r="DW8" s="8" t="s">
        <v>2</v>
      </c>
      <c r="DX8" s="8" t="s">
        <v>2</v>
      </c>
      <c r="DY8" s="8" t="s">
        <v>2</v>
      </c>
      <c r="DZ8" s="1" t="s">
        <v>7</v>
      </c>
      <c r="EA8" s="8" t="s">
        <v>2</v>
      </c>
      <c r="EB8" s="8" t="s">
        <v>2</v>
      </c>
      <c r="EC8" s="8" t="s">
        <v>2</v>
      </c>
      <c r="ED8" s="8" t="s">
        <v>2</v>
      </c>
      <c r="EE8" s="8" t="s">
        <v>2</v>
      </c>
      <c r="EF8" s="1" t="s">
        <v>7</v>
      </c>
      <c r="EG8" s="8" t="s">
        <v>2</v>
      </c>
      <c r="EH8" s="8" t="s">
        <v>2</v>
      </c>
      <c r="EI8" s="8" t="s">
        <v>2</v>
      </c>
      <c r="EJ8" s="8" t="s">
        <v>2</v>
      </c>
      <c r="EK8" s="8" t="s">
        <v>2</v>
      </c>
      <c r="EL8" s="1" t="s">
        <v>7</v>
      </c>
      <c r="EM8" s="8" t="s">
        <v>2</v>
      </c>
      <c r="EN8" s="8" t="s">
        <v>2</v>
      </c>
      <c r="EO8" s="8" t="s">
        <v>2</v>
      </c>
      <c r="EP8" s="8" t="s">
        <v>2</v>
      </c>
      <c r="EQ8" s="8" t="s">
        <v>2</v>
      </c>
      <c r="ER8" s="1" t="s">
        <v>7</v>
      </c>
      <c r="ES8" s="8" t="s">
        <v>2</v>
      </c>
      <c r="ET8" s="8" t="s">
        <v>2</v>
      </c>
      <c r="EU8" s="8" t="s">
        <v>2</v>
      </c>
      <c r="EV8" s="8" t="s">
        <v>2</v>
      </c>
      <c r="EW8" s="8" t="s">
        <v>2</v>
      </c>
      <c r="EX8" s="1" t="s">
        <v>7</v>
      </c>
    </row>
    <row r="9" spans="2:154" ht="12">
      <c r="B9" s="1" t="s">
        <v>8</v>
      </c>
      <c r="C9" s="1" t="s">
        <v>9</v>
      </c>
      <c r="D9" s="1" t="s">
        <v>10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11</v>
      </c>
      <c r="J9" s="1" t="s">
        <v>11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11</v>
      </c>
      <c r="P9" s="1" t="s">
        <v>11</v>
      </c>
      <c r="Q9" s="1" t="s">
        <v>8</v>
      </c>
      <c r="R9" s="1" t="s">
        <v>9</v>
      </c>
      <c r="S9" s="1" t="s">
        <v>10</v>
      </c>
      <c r="T9" s="1" t="s">
        <v>11</v>
      </c>
      <c r="U9" s="1" t="s">
        <v>11</v>
      </c>
      <c r="V9" s="1" t="s">
        <v>11</v>
      </c>
      <c r="W9" s="1" t="s">
        <v>8</v>
      </c>
      <c r="X9" s="1" t="s">
        <v>9</v>
      </c>
      <c r="Y9" s="1" t="s">
        <v>10</v>
      </c>
      <c r="Z9" s="1" t="s">
        <v>11</v>
      </c>
      <c r="AA9" s="1" t="s">
        <v>11</v>
      </c>
      <c r="AB9" s="1" t="s">
        <v>11</v>
      </c>
      <c r="AC9" s="1" t="s">
        <v>8</v>
      </c>
      <c r="AD9" s="1" t="s">
        <v>9</v>
      </c>
      <c r="AE9" s="1" t="s">
        <v>10</v>
      </c>
      <c r="AF9" s="1" t="s">
        <v>11</v>
      </c>
      <c r="AG9" s="1" t="s">
        <v>11</v>
      </c>
      <c r="AH9" s="1" t="s">
        <v>11</v>
      </c>
      <c r="AI9" s="1" t="s">
        <v>8</v>
      </c>
      <c r="AJ9" s="1" t="s">
        <v>9</v>
      </c>
      <c r="AK9" s="1" t="s">
        <v>10</v>
      </c>
      <c r="AL9" s="1" t="s">
        <v>11</v>
      </c>
      <c r="AM9" s="1" t="s">
        <v>11</v>
      </c>
      <c r="AN9" s="1" t="s">
        <v>11</v>
      </c>
      <c r="AO9" s="1" t="s">
        <v>8</v>
      </c>
      <c r="AP9" s="1" t="s">
        <v>9</v>
      </c>
      <c r="AQ9" s="1" t="s">
        <v>10</v>
      </c>
      <c r="AR9" s="1" t="s">
        <v>11</v>
      </c>
      <c r="AS9" s="1" t="s">
        <v>11</v>
      </c>
      <c r="AT9" s="1" t="s">
        <v>11</v>
      </c>
      <c r="AU9" s="1" t="s">
        <v>8</v>
      </c>
      <c r="AV9" s="1" t="s">
        <v>9</v>
      </c>
      <c r="AW9" s="1" t="s">
        <v>10</v>
      </c>
      <c r="AX9" s="1" t="s">
        <v>11</v>
      </c>
      <c r="AY9" s="1" t="s">
        <v>11</v>
      </c>
      <c r="AZ9" s="1" t="s">
        <v>11</v>
      </c>
      <c r="BA9" s="1" t="s">
        <v>8</v>
      </c>
      <c r="BB9" s="1" t="s">
        <v>9</v>
      </c>
      <c r="BC9" s="1" t="s">
        <v>10</v>
      </c>
      <c r="BD9" s="1" t="s">
        <v>11</v>
      </c>
      <c r="BE9" s="1" t="s">
        <v>11</v>
      </c>
      <c r="BF9" s="1" t="s">
        <v>11</v>
      </c>
      <c r="BG9" s="1" t="s">
        <v>8</v>
      </c>
      <c r="BH9" s="1" t="s">
        <v>9</v>
      </c>
      <c r="BI9" s="1" t="s">
        <v>10</v>
      </c>
      <c r="BJ9" s="1" t="s">
        <v>11</v>
      </c>
      <c r="BK9" s="1" t="s">
        <v>11</v>
      </c>
      <c r="BL9" s="1" t="s">
        <v>11</v>
      </c>
      <c r="BM9" s="1" t="s">
        <v>8</v>
      </c>
      <c r="BN9" s="1" t="s">
        <v>9</v>
      </c>
      <c r="BO9" s="1" t="s">
        <v>10</v>
      </c>
      <c r="BP9" s="1" t="s">
        <v>11</v>
      </c>
      <c r="BQ9" s="1" t="s">
        <v>11</v>
      </c>
      <c r="BR9" s="1" t="s">
        <v>11</v>
      </c>
      <c r="BS9" s="1" t="s">
        <v>8</v>
      </c>
      <c r="BT9" s="1" t="s">
        <v>9</v>
      </c>
      <c r="BU9" s="1" t="s">
        <v>10</v>
      </c>
      <c r="BV9" s="1" t="s">
        <v>11</v>
      </c>
      <c r="BW9" s="1" t="s">
        <v>11</v>
      </c>
      <c r="BX9" s="1" t="s">
        <v>11</v>
      </c>
      <c r="BY9" s="1" t="s">
        <v>8</v>
      </c>
      <c r="BZ9" s="1" t="s">
        <v>9</v>
      </c>
      <c r="CA9" s="1" t="s">
        <v>10</v>
      </c>
      <c r="CB9" s="1" t="s">
        <v>11</v>
      </c>
      <c r="CC9" s="1" t="s">
        <v>11</v>
      </c>
      <c r="CD9" s="1" t="s">
        <v>11</v>
      </c>
      <c r="CE9" s="1" t="s">
        <v>8</v>
      </c>
      <c r="CF9" s="1" t="s">
        <v>9</v>
      </c>
      <c r="CG9" s="1" t="s">
        <v>10</v>
      </c>
      <c r="CH9" s="1" t="s">
        <v>11</v>
      </c>
      <c r="CI9" s="1" t="s">
        <v>11</v>
      </c>
      <c r="CJ9" s="1" t="s">
        <v>11</v>
      </c>
      <c r="CK9" s="1" t="s">
        <v>8</v>
      </c>
      <c r="CL9" s="1" t="s">
        <v>9</v>
      </c>
      <c r="CM9" s="1" t="s">
        <v>10</v>
      </c>
      <c r="CN9" s="1" t="s">
        <v>11</v>
      </c>
      <c r="CO9" s="1" t="s">
        <v>11</v>
      </c>
      <c r="CP9" s="1" t="s">
        <v>11</v>
      </c>
      <c r="CQ9" s="1" t="s">
        <v>8</v>
      </c>
      <c r="CR9" s="1" t="s">
        <v>9</v>
      </c>
      <c r="CS9" s="1" t="s">
        <v>10</v>
      </c>
      <c r="CT9" s="1" t="s">
        <v>11</v>
      </c>
      <c r="CU9" s="1" t="s">
        <v>11</v>
      </c>
      <c r="CV9" s="1" t="s">
        <v>11</v>
      </c>
      <c r="CW9" s="1" t="s">
        <v>8</v>
      </c>
      <c r="CX9" s="1" t="s">
        <v>9</v>
      </c>
      <c r="CY9" s="1" t="s">
        <v>10</v>
      </c>
      <c r="CZ9" s="1" t="s">
        <v>11</v>
      </c>
      <c r="DA9" s="1" t="s">
        <v>11</v>
      </c>
      <c r="DB9" s="1" t="s">
        <v>11</v>
      </c>
      <c r="DC9" s="1" t="s">
        <v>8</v>
      </c>
      <c r="DD9" s="1" t="s">
        <v>9</v>
      </c>
      <c r="DE9" s="1" t="s">
        <v>10</v>
      </c>
      <c r="DF9" s="1" t="s">
        <v>11</v>
      </c>
      <c r="DG9" s="1" t="s">
        <v>11</v>
      </c>
      <c r="DH9" s="1" t="s">
        <v>11</v>
      </c>
      <c r="DI9" s="1" t="s">
        <v>8</v>
      </c>
      <c r="DJ9" s="1" t="s">
        <v>9</v>
      </c>
      <c r="DK9" s="1" t="s">
        <v>10</v>
      </c>
      <c r="DL9" s="1" t="s">
        <v>11</v>
      </c>
      <c r="DM9" s="1" t="s">
        <v>11</v>
      </c>
      <c r="DN9" s="1" t="s">
        <v>11</v>
      </c>
      <c r="DO9" s="1" t="s">
        <v>8</v>
      </c>
      <c r="DP9" s="1" t="s">
        <v>9</v>
      </c>
      <c r="DQ9" s="1" t="s">
        <v>10</v>
      </c>
      <c r="DR9" s="1" t="s">
        <v>11</v>
      </c>
      <c r="DS9" s="1" t="s">
        <v>11</v>
      </c>
      <c r="DT9" s="1" t="s">
        <v>11</v>
      </c>
      <c r="DU9" s="1" t="s">
        <v>8</v>
      </c>
      <c r="DV9" s="1" t="s">
        <v>9</v>
      </c>
      <c r="DW9" s="1" t="s">
        <v>10</v>
      </c>
      <c r="DX9" s="1" t="s">
        <v>11</v>
      </c>
      <c r="DY9" s="1" t="s">
        <v>11</v>
      </c>
      <c r="DZ9" s="1" t="s">
        <v>11</v>
      </c>
      <c r="EA9" s="1" t="s">
        <v>8</v>
      </c>
      <c r="EB9" s="1" t="s">
        <v>9</v>
      </c>
      <c r="EC9" s="1" t="s">
        <v>10</v>
      </c>
      <c r="ED9" s="1" t="s">
        <v>11</v>
      </c>
      <c r="EE9" s="1" t="s">
        <v>11</v>
      </c>
      <c r="EF9" s="1" t="s">
        <v>11</v>
      </c>
      <c r="EG9" s="1" t="s">
        <v>8</v>
      </c>
      <c r="EH9" s="1" t="s">
        <v>9</v>
      </c>
      <c r="EI9" s="1" t="s">
        <v>10</v>
      </c>
      <c r="EJ9" s="1" t="s">
        <v>11</v>
      </c>
      <c r="EK9" s="1" t="s">
        <v>11</v>
      </c>
      <c r="EL9" s="1" t="s">
        <v>11</v>
      </c>
      <c r="EM9" s="1" t="s">
        <v>8</v>
      </c>
      <c r="EN9" s="1" t="s">
        <v>9</v>
      </c>
      <c r="EO9" s="1" t="s">
        <v>10</v>
      </c>
      <c r="EP9" s="1" t="s">
        <v>11</v>
      </c>
      <c r="EQ9" s="1" t="s">
        <v>11</v>
      </c>
      <c r="ER9" s="1" t="s">
        <v>11</v>
      </c>
      <c r="ES9" s="1" t="s">
        <v>8</v>
      </c>
      <c r="ET9" s="1" t="s">
        <v>9</v>
      </c>
      <c r="EU9" s="1" t="s">
        <v>10</v>
      </c>
      <c r="EV9" s="1" t="s">
        <v>11</v>
      </c>
      <c r="EW9" s="1" t="s">
        <v>11</v>
      </c>
      <c r="EX9" s="1" t="s">
        <v>11</v>
      </c>
    </row>
    <row r="10" spans="1:154" ht="12">
      <c r="A10" s="2" t="s">
        <v>50</v>
      </c>
      <c r="B10" s="1" t="s">
        <v>12</v>
      </c>
      <c r="C10" s="1" t="s">
        <v>13</v>
      </c>
      <c r="E10" s="1" t="s">
        <v>12</v>
      </c>
      <c r="F10" s="1" t="s">
        <v>13</v>
      </c>
      <c r="H10" s="1" t="s">
        <v>14</v>
      </c>
      <c r="I10" s="1" t="s">
        <v>15</v>
      </c>
      <c r="J10" s="1" t="s">
        <v>16</v>
      </c>
      <c r="K10" s="1" t="s">
        <v>12</v>
      </c>
      <c r="L10" s="1" t="s">
        <v>13</v>
      </c>
      <c r="N10" s="1" t="s">
        <v>14</v>
      </c>
      <c r="O10" s="1" t="s">
        <v>15</v>
      </c>
      <c r="P10" s="1" t="s">
        <v>16</v>
      </c>
      <c r="Q10" s="1" t="s">
        <v>12</v>
      </c>
      <c r="R10" s="1" t="s">
        <v>13</v>
      </c>
      <c r="T10" s="1" t="s">
        <v>14</v>
      </c>
      <c r="U10" s="1" t="s">
        <v>15</v>
      </c>
      <c r="V10" s="1" t="s">
        <v>16</v>
      </c>
      <c r="W10" s="1" t="s">
        <v>12</v>
      </c>
      <c r="X10" s="1" t="s">
        <v>13</v>
      </c>
      <c r="Z10" s="1" t="s">
        <v>14</v>
      </c>
      <c r="AA10" s="1" t="s">
        <v>15</v>
      </c>
      <c r="AB10" s="1" t="s">
        <v>16</v>
      </c>
      <c r="AC10" s="1" t="s">
        <v>12</v>
      </c>
      <c r="AD10" s="1" t="s">
        <v>13</v>
      </c>
      <c r="AF10" s="1" t="s">
        <v>14</v>
      </c>
      <c r="AG10" s="1" t="s">
        <v>15</v>
      </c>
      <c r="AH10" s="1" t="s">
        <v>16</v>
      </c>
      <c r="AI10" s="1" t="s">
        <v>12</v>
      </c>
      <c r="AJ10" s="1" t="s">
        <v>13</v>
      </c>
      <c r="AL10" s="1" t="s">
        <v>14</v>
      </c>
      <c r="AM10" s="1" t="s">
        <v>15</v>
      </c>
      <c r="AN10" s="1" t="s">
        <v>16</v>
      </c>
      <c r="AO10" s="1" t="s">
        <v>12</v>
      </c>
      <c r="AP10" s="1" t="s">
        <v>13</v>
      </c>
      <c r="AR10" s="1" t="s">
        <v>14</v>
      </c>
      <c r="AS10" s="1" t="s">
        <v>15</v>
      </c>
      <c r="AT10" s="1" t="s">
        <v>16</v>
      </c>
      <c r="AU10" s="1" t="s">
        <v>12</v>
      </c>
      <c r="AV10" s="1" t="s">
        <v>13</v>
      </c>
      <c r="AX10" s="1" t="s">
        <v>14</v>
      </c>
      <c r="AY10" s="1" t="s">
        <v>15</v>
      </c>
      <c r="AZ10" s="1" t="s">
        <v>16</v>
      </c>
      <c r="BA10" s="1" t="s">
        <v>12</v>
      </c>
      <c r="BB10" s="1" t="s">
        <v>13</v>
      </c>
      <c r="BD10" s="1" t="s">
        <v>14</v>
      </c>
      <c r="BE10" s="1" t="s">
        <v>15</v>
      </c>
      <c r="BF10" s="1" t="s">
        <v>16</v>
      </c>
      <c r="BG10" s="1" t="s">
        <v>12</v>
      </c>
      <c r="BH10" s="1" t="s">
        <v>13</v>
      </c>
      <c r="BJ10" s="1" t="s">
        <v>14</v>
      </c>
      <c r="BK10" s="1" t="s">
        <v>15</v>
      </c>
      <c r="BL10" s="1" t="s">
        <v>16</v>
      </c>
      <c r="BM10" s="1" t="s">
        <v>12</v>
      </c>
      <c r="BN10" s="1" t="s">
        <v>13</v>
      </c>
      <c r="BP10" s="1" t="s">
        <v>14</v>
      </c>
      <c r="BQ10" s="1" t="s">
        <v>15</v>
      </c>
      <c r="BR10" s="1" t="s">
        <v>16</v>
      </c>
      <c r="BS10" s="1" t="s">
        <v>12</v>
      </c>
      <c r="BT10" s="1" t="s">
        <v>13</v>
      </c>
      <c r="BV10" s="1" t="s">
        <v>14</v>
      </c>
      <c r="BW10" s="1" t="s">
        <v>15</v>
      </c>
      <c r="BX10" s="1" t="s">
        <v>16</v>
      </c>
      <c r="BY10" s="1" t="s">
        <v>12</v>
      </c>
      <c r="BZ10" s="1" t="s">
        <v>13</v>
      </c>
      <c r="CB10" s="1" t="s">
        <v>14</v>
      </c>
      <c r="CC10" s="1" t="s">
        <v>15</v>
      </c>
      <c r="CD10" s="1" t="s">
        <v>16</v>
      </c>
      <c r="CE10" s="1" t="s">
        <v>12</v>
      </c>
      <c r="CF10" s="1" t="s">
        <v>13</v>
      </c>
      <c r="CH10" s="1" t="s">
        <v>14</v>
      </c>
      <c r="CI10" s="1" t="s">
        <v>15</v>
      </c>
      <c r="CJ10" s="1" t="s">
        <v>16</v>
      </c>
      <c r="CK10" s="1" t="s">
        <v>12</v>
      </c>
      <c r="CL10" s="1" t="s">
        <v>13</v>
      </c>
      <c r="CN10" s="1" t="s">
        <v>14</v>
      </c>
      <c r="CO10" s="1" t="s">
        <v>15</v>
      </c>
      <c r="CP10" s="1" t="s">
        <v>16</v>
      </c>
      <c r="CQ10" s="1" t="s">
        <v>12</v>
      </c>
      <c r="CR10" s="1" t="s">
        <v>13</v>
      </c>
      <c r="CT10" s="1" t="s">
        <v>14</v>
      </c>
      <c r="CU10" s="1" t="s">
        <v>15</v>
      </c>
      <c r="CV10" s="1" t="s">
        <v>16</v>
      </c>
      <c r="CW10" s="1" t="s">
        <v>12</v>
      </c>
      <c r="CX10" s="1" t="s">
        <v>13</v>
      </c>
      <c r="CZ10" s="1" t="s">
        <v>14</v>
      </c>
      <c r="DA10" s="1" t="s">
        <v>15</v>
      </c>
      <c r="DB10" s="1" t="s">
        <v>16</v>
      </c>
      <c r="DC10" s="1" t="s">
        <v>12</v>
      </c>
      <c r="DD10" s="1" t="s">
        <v>13</v>
      </c>
      <c r="DF10" s="1" t="s">
        <v>14</v>
      </c>
      <c r="DG10" s="1" t="s">
        <v>15</v>
      </c>
      <c r="DH10" s="1" t="s">
        <v>16</v>
      </c>
      <c r="DI10" s="1" t="s">
        <v>12</v>
      </c>
      <c r="DJ10" s="1" t="s">
        <v>13</v>
      </c>
      <c r="DL10" s="1" t="s">
        <v>14</v>
      </c>
      <c r="DM10" s="1" t="s">
        <v>15</v>
      </c>
      <c r="DN10" s="1" t="s">
        <v>16</v>
      </c>
      <c r="DO10" s="1" t="s">
        <v>12</v>
      </c>
      <c r="DP10" s="1" t="s">
        <v>13</v>
      </c>
      <c r="DR10" s="1" t="s">
        <v>14</v>
      </c>
      <c r="DS10" s="1" t="s">
        <v>15</v>
      </c>
      <c r="DT10" s="1" t="s">
        <v>16</v>
      </c>
      <c r="DU10" s="1" t="s">
        <v>12</v>
      </c>
      <c r="DV10" s="1" t="s">
        <v>13</v>
      </c>
      <c r="DX10" s="1" t="s">
        <v>14</v>
      </c>
      <c r="DY10" s="1" t="s">
        <v>15</v>
      </c>
      <c r="DZ10" s="1" t="s">
        <v>16</v>
      </c>
      <c r="EA10" s="1" t="s">
        <v>12</v>
      </c>
      <c r="EB10" s="1" t="s">
        <v>13</v>
      </c>
      <c r="ED10" s="1" t="s">
        <v>14</v>
      </c>
      <c r="EE10" s="1" t="s">
        <v>15</v>
      </c>
      <c r="EF10" s="1" t="s">
        <v>16</v>
      </c>
      <c r="EG10" s="1" t="s">
        <v>12</v>
      </c>
      <c r="EH10" s="1" t="s">
        <v>13</v>
      </c>
      <c r="EJ10" s="1" t="s">
        <v>14</v>
      </c>
      <c r="EK10" s="1" t="s">
        <v>15</v>
      </c>
      <c r="EL10" s="1" t="s">
        <v>16</v>
      </c>
      <c r="EM10" s="1" t="s">
        <v>12</v>
      </c>
      <c r="EN10" s="1" t="s">
        <v>13</v>
      </c>
      <c r="EP10" s="1" t="s">
        <v>14</v>
      </c>
      <c r="EQ10" s="1" t="s">
        <v>15</v>
      </c>
      <c r="ER10" s="1" t="s">
        <v>16</v>
      </c>
      <c r="ES10" s="1" t="s">
        <v>12</v>
      </c>
      <c r="ET10" s="1" t="s">
        <v>13</v>
      </c>
      <c r="EV10" s="1" t="s">
        <v>14</v>
      </c>
      <c r="EW10" s="1" t="s">
        <v>15</v>
      </c>
      <c r="EX10" s="1" t="s">
        <v>16</v>
      </c>
    </row>
    <row r="11" spans="1:154" ht="12.75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</row>
    <row r="12" spans="1:154" ht="12">
      <c r="A12" s="1" t="s">
        <v>17</v>
      </c>
      <c r="B12" s="10">
        <v>1539</v>
      </c>
      <c r="C12" s="11">
        <v>128.3</v>
      </c>
      <c r="D12" s="10">
        <v>94100</v>
      </c>
      <c r="E12" s="10">
        <v>1514</v>
      </c>
      <c r="F12" s="11">
        <v>150.9</v>
      </c>
      <c r="G12" s="10">
        <v>111500</v>
      </c>
      <c r="H12" s="32">
        <f aca="true" t="shared" si="0" ref="H12:H23">E12*100/B12-100</f>
        <v>-1.6244314489928513</v>
      </c>
      <c r="I12" s="32">
        <f aca="true" t="shared" si="1" ref="I12:I23">F12*100/C12-100</f>
        <v>17.61496492595478</v>
      </c>
      <c r="J12" s="32">
        <f aca="true" t="shared" si="2" ref="J12:J23">G12*100/D12-100</f>
        <v>18.490967056323058</v>
      </c>
      <c r="K12" s="10">
        <v>1496</v>
      </c>
      <c r="L12" s="11">
        <v>135.8</v>
      </c>
      <c r="M12" s="10">
        <v>107800</v>
      </c>
      <c r="N12" s="32">
        <f aca="true" t="shared" si="3" ref="N12:N23">K12*100/E12-100</f>
        <v>-1.1889035667107066</v>
      </c>
      <c r="O12" s="32">
        <f aca="true" t="shared" si="4" ref="O12:O23">L12*100/F12-100</f>
        <v>-10.006626905235251</v>
      </c>
      <c r="P12" s="32">
        <f aca="true" t="shared" si="5" ref="P12:P23">M12*100/G12-100</f>
        <v>-3.318385650224215</v>
      </c>
      <c r="Q12" s="10">
        <v>1540</v>
      </c>
      <c r="R12" s="11">
        <v>123.7</v>
      </c>
      <c r="S12" s="10">
        <v>102800</v>
      </c>
      <c r="T12" s="32">
        <f aca="true" t="shared" si="6" ref="T12:T23">Q12*100/K12-100</f>
        <v>2.941176470588232</v>
      </c>
      <c r="U12" s="32">
        <f aca="true" t="shared" si="7" ref="U12:U23">R12*100/L12-100</f>
        <v>-8.910162002945512</v>
      </c>
      <c r="V12" s="32">
        <f aca="true" t="shared" si="8" ref="V12:V23">S12*100/M12-100</f>
        <v>-4.638218923933209</v>
      </c>
      <c r="W12" s="10">
        <v>1740</v>
      </c>
      <c r="X12" s="11">
        <v>137.4</v>
      </c>
      <c r="Y12" s="10">
        <v>118700</v>
      </c>
      <c r="Z12" s="32">
        <f aca="true" t="shared" si="9" ref="Z12:AB13">W12*100/Q12-100</f>
        <v>12.987012987012989</v>
      </c>
      <c r="AA12" s="32">
        <f t="shared" si="9"/>
        <v>11.075181891673395</v>
      </c>
      <c r="AB12" s="32">
        <f t="shared" si="9"/>
        <v>15.466926070038909</v>
      </c>
      <c r="AC12" s="10">
        <v>1848</v>
      </c>
      <c r="AD12" s="13">
        <v>147.9</v>
      </c>
      <c r="AE12" s="10">
        <v>129100</v>
      </c>
      <c r="AF12" s="32">
        <f aca="true" t="shared" si="10" ref="AF12:AH13">AC12*100/W12-100</f>
        <v>6.206896551724142</v>
      </c>
      <c r="AG12" s="32">
        <f t="shared" si="10"/>
        <v>7.641921397379903</v>
      </c>
      <c r="AH12" s="32">
        <f t="shared" si="10"/>
        <v>8.761583824768323</v>
      </c>
      <c r="AI12" s="10">
        <v>1944</v>
      </c>
      <c r="AJ12" s="13">
        <v>116.4</v>
      </c>
      <c r="AK12" s="10">
        <v>106800</v>
      </c>
      <c r="AL12" s="32">
        <f aca="true" t="shared" si="11" ref="AL12:AN13">AI12*100/AC12-100</f>
        <v>5.194805194805198</v>
      </c>
      <c r="AM12" s="32">
        <f t="shared" si="11"/>
        <v>-21.29817444219067</v>
      </c>
      <c r="AN12" s="32">
        <f t="shared" si="11"/>
        <v>-17.273431448489546</v>
      </c>
      <c r="AO12" s="10">
        <v>1953</v>
      </c>
      <c r="AP12" s="13">
        <v>217.8</v>
      </c>
      <c r="AQ12" s="10">
        <v>204400</v>
      </c>
      <c r="AR12" s="32">
        <f aca="true" t="shared" si="12" ref="AR12:AT13">AO12*100/AI12-100</f>
        <v>0.4629629629629619</v>
      </c>
      <c r="AS12" s="32">
        <f t="shared" si="12"/>
        <v>87.11340206185565</v>
      </c>
      <c r="AT12" s="32">
        <f t="shared" si="12"/>
        <v>91.38576779026218</v>
      </c>
      <c r="AU12" s="10">
        <v>3380</v>
      </c>
      <c r="AV12" s="11">
        <v>134.1</v>
      </c>
      <c r="AW12" s="10">
        <v>305500</v>
      </c>
      <c r="AX12" s="32">
        <f aca="true" t="shared" si="13" ref="AX12:AX23">AU12*100/AO12-100</f>
        <v>73.06707629288275</v>
      </c>
      <c r="AY12" s="32">
        <f aca="true" t="shared" si="14" ref="AY12:AY23">AV12*100/AP12-100</f>
        <v>-38.429752066115704</v>
      </c>
      <c r="AZ12" s="32">
        <f aca="true" t="shared" si="15" ref="AZ12:AZ23">AW12*100/AQ12-100</f>
        <v>49.46183953033267</v>
      </c>
      <c r="BA12" s="10">
        <v>3347</v>
      </c>
      <c r="BB12" s="11">
        <v>147</v>
      </c>
      <c r="BC12" s="10">
        <v>350750</v>
      </c>
      <c r="BD12" s="32">
        <f aca="true" t="shared" si="16" ref="BD12:BD23">BA12*100/AU12-100</f>
        <v>-0.9763313609467446</v>
      </c>
      <c r="BE12" s="32">
        <f aca="true" t="shared" si="17" ref="BE12:BE23">BB12*100/AV12-100</f>
        <v>9.619686800894854</v>
      </c>
      <c r="BF12" s="32">
        <f aca="true" t="shared" si="18" ref="BF12:BF23">BC12*100/AW12-100</f>
        <v>14.811783960720135</v>
      </c>
      <c r="BG12" s="10">
        <v>3765</v>
      </c>
      <c r="BH12" s="11">
        <v>164.5</v>
      </c>
      <c r="BI12" s="10">
        <v>474600</v>
      </c>
      <c r="BJ12" s="32">
        <f aca="true" t="shared" si="19" ref="BJ12:BJ23">BG12*100/BA12-100</f>
        <v>12.488795936659699</v>
      </c>
      <c r="BK12" s="32">
        <f aca="true" t="shared" si="20" ref="BK12:BK23">BH12*100/BB12-100</f>
        <v>11.904761904761898</v>
      </c>
      <c r="BL12" s="32">
        <f aca="true" t="shared" si="21" ref="BL12:BL23">BI12*100/BC12-100</f>
        <v>35.310049893086244</v>
      </c>
      <c r="BM12" s="10">
        <v>2828</v>
      </c>
      <c r="BN12" s="11">
        <f>344756/2133</f>
        <v>161.62962962962962</v>
      </c>
      <c r="BO12" s="10">
        <v>334300</v>
      </c>
      <c r="BP12" s="32">
        <f aca="true" t="shared" si="22" ref="BP12:BP23">BM12*100/BG12-100</f>
        <v>-24.887118193891098</v>
      </c>
      <c r="BQ12" s="32">
        <f aca="true" t="shared" si="23" ref="BQ12:BQ23">BN12*100/BH12-100</f>
        <v>-1.744906000225157</v>
      </c>
      <c r="BR12" s="32">
        <f aca="true" t="shared" si="24" ref="BR12:BR23">BO12*100/BI12-100</f>
        <v>-29.56173619890434</v>
      </c>
      <c r="BS12" s="10">
        <v>2964</v>
      </c>
      <c r="BT12" s="11">
        <f>397560/2241</f>
        <v>177.4029451137885</v>
      </c>
      <c r="BU12" s="10">
        <v>396400</v>
      </c>
      <c r="BV12" s="32">
        <f aca="true" t="shared" si="25" ref="BV12:BV23">BS12*100/BM12-100</f>
        <v>4.809052333804814</v>
      </c>
      <c r="BW12" s="32">
        <f aca="true" t="shared" si="26" ref="BW12:BW23">BT12*100/BN12-100</f>
        <v>9.758925712013962</v>
      </c>
      <c r="BX12" s="32">
        <f aca="true" t="shared" si="27" ref="BX12:BX23">BU12*100/BO12-100</f>
        <v>18.576129225246788</v>
      </c>
      <c r="BY12" s="10">
        <v>3340</v>
      </c>
      <c r="BZ12" s="11">
        <v>159.3</v>
      </c>
      <c r="CA12" s="10">
        <v>420400</v>
      </c>
      <c r="CB12" s="32">
        <f aca="true" t="shared" si="28" ref="CB12:CB23">BY12*100/BS12-100</f>
        <v>12.685560053981106</v>
      </c>
      <c r="CC12" s="32">
        <f aca="true" t="shared" si="29" ref="CC12:CC23">BZ12*100/BT12-100</f>
        <v>-10.20442197404165</v>
      </c>
      <c r="CD12" s="32">
        <f aca="true" t="shared" si="30" ref="CD12:CD23">CA12*100/BU12-100</f>
        <v>6.054490413723514</v>
      </c>
      <c r="CE12" s="10">
        <v>3385</v>
      </c>
      <c r="CF12" s="11">
        <v>145.7</v>
      </c>
      <c r="CG12" s="10">
        <v>390000</v>
      </c>
      <c r="CH12" s="32">
        <f aca="true" t="shared" si="31" ref="CH12:CH23">CE12*100/BY12-100</f>
        <v>1.3473053892215603</v>
      </c>
      <c r="CI12" s="32">
        <f aca="true" t="shared" si="32" ref="CI12:CI23">CF12*100/BZ12-100</f>
        <v>-8.537350910232277</v>
      </c>
      <c r="CJ12" s="32">
        <f aca="true" t="shared" si="33" ref="CJ12:CJ23">CG12*100/CA12-100</f>
        <v>-7.2312083729781165</v>
      </c>
      <c r="CK12" s="10">
        <v>3452</v>
      </c>
      <c r="CL12" s="11">
        <v>150.4</v>
      </c>
      <c r="CM12" s="10">
        <v>431500</v>
      </c>
      <c r="CN12" s="32">
        <f aca="true" t="shared" si="34" ref="CN12:CN23">CK12*100/CE12-100</f>
        <v>1.9793205317577502</v>
      </c>
      <c r="CO12" s="32">
        <f aca="true" t="shared" si="35" ref="CO12:CO23">CL12*100/CF12-100</f>
        <v>3.225806451612911</v>
      </c>
      <c r="CP12" s="32">
        <f aca="true" t="shared" si="36" ref="CP12:CP23">CM12*100/CG12-100</f>
        <v>10.641025641025635</v>
      </c>
      <c r="CQ12" s="10">
        <v>3532</v>
      </c>
      <c r="CR12" s="11">
        <v>117.5</v>
      </c>
      <c r="CS12" s="10">
        <v>354800</v>
      </c>
      <c r="CT12" s="32">
        <f aca="true" t="shared" si="37" ref="CT12:CT23">CQ12*100/CK12-100</f>
        <v>2.3174971031286162</v>
      </c>
      <c r="CU12" s="32">
        <f aca="true" t="shared" si="38" ref="CU12:CU23">CR12*100/CL12-100</f>
        <v>-21.875</v>
      </c>
      <c r="CV12" s="32">
        <f aca="true" t="shared" si="39" ref="CV12:CV23">CS12*100/CM12-100</f>
        <v>-17.775202780996523</v>
      </c>
      <c r="CW12" s="10">
        <v>3992</v>
      </c>
      <c r="CX12" s="11">
        <v>156.2</v>
      </c>
      <c r="CY12" s="10">
        <v>499532</v>
      </c>
      <c r="CZ12" s="32">
        <f aca="true" t="shared" si="40" ref="CZ12:CZ23">CW12*100/CQ12-100</f>
        <v>13.023782559456393</v>
      </c>
      <c r="DA12" s="32">
        <f aca="true" t="shared" si="41" ref="DA12:DA23">CX12*100/CR12-100</f>
        <v>32.936170212765944</v>
      </c>
      <c r="DB12" s="32">
        <f aca="true" t="shared" si="42" ref="DB12:DB23">CY12*100/CS12-100</f>
        <v>40.79255918827508</v>
      </c>
      <c r="DC12" s="10">
        <v>4267</v>
      </c>
      <c r="DD12" s="11">
        <v>110.5</v>
      </c>
      <c r="DE12" s="10">
        <v>369863</v>
      </c>
      <c r="DF12" s="32">
        <f aca="true" t="shared" si="43" ref="DF12:DF23">DC12*100/CW12-100</f>
        <v>6.888777555110224</v>
      </c>
      <c r="DG12" s="32">
        <f aca="true" t="shared" si="44" ref="DG12:DG23">DD12*100/CX12-100</f>
        <v>-29.2573623559539</v>
      </c>
      <c r="DH12" s="32">
        <f aca="true" t="shared" si="45" ref="DH12:DH23">DE12*100/CY12-100</f>
        <v>-25.95809677858476</v>
      </c>
      <c r="DI12" s="10">
        <v>4620</v>
      </c>
      <c r="DJ12" s="11">
        <v>130.8</v>
      </c>
      <c r="DK12" s="10">
        <v>423726</v>
      </c>
      <c r="DL12" s="32">
        <f aca="true" t="shared" si="46" ref="DL12:DL23">DI12*100/DC12-100</f>
        <v>8.272791188188421</v>
      </c>
      <c r="DM12" s="32">
        <f aca="true" t="shared" si="47" ref="DM12:DM23">DJ12*100/DD12-100</f>
        <v>18.37104072398192</v>
      </c>
      <c r="DN12" s="32">
        <f aca="true" t="shared" si="48" ref="DN12:DN23">DK12*100/DE12-100</f>
        <v>14.562959798628142</v>
      </c>
      <c r="DO12" s="10">
        <v>4945</v>
      </c>
      <c r="DP12" s="14">
        <v>69.1</v>
      </c>
      <c r="DQ12" s="10">
        <v>236930</v>
      </c>
      <c r="DR12" s="32">
        <f aca="true" t="shared" si="49" ref="DR12:DR23">DO12*100/DI12-100</f>
        <v>7.03463203463204</v>
      </c>
      <c r="DS12" s="32">
        <f aca="true" t="shared" si="50" ref="DS12:DS23">DP12*100/DJ12-100</f>
        <v>-47.17125382262998</v>
      </c>
      <c r="DT12" s="32">
        <f aca="true" t="shared" si="51" ref="DT12:DT23">DQ12*100/DK12-100</f>
        <v>-44.08414871874749</v>
      </c>
      <c r="DU12" s="10">
        <v>5230</v>
      </c>
      <c r="DV12" s="11">
        <v>110.6</v>
      </c>
      <c r="DW12" s="10">
        <v>427454</v>
      </c>
      <c r="DX12" s="32">
        <f aca="true" t="shared" si="52" ref="DX12:DX25">DU12*100/DO12-100</f>
        <v>5.763397371081908</v>
      </c>
      <c r="DY12" s="32">
        <f aca="true" t="shared" si="53" ref="DY12:DY25">DV12*100/DP12-100</f>
        <v>60.057887120115794</v>
      </c>
      <c r="DZ12" s="32">
        <f aca="true" t="shared" si="54" ref="DZ12:DZ25">DW12*100/DQ12-100</f>
        <v>80.41362427721268</v>
      </c>
      <c r="EA12" s="10">
        <v>5221</v>
      </c>
      <c r="EB12" s="13">
        <v>74.1</v>
      </c>
      <c r="EC12" s="10">
        <v>293060</v>
      </c>
      <c r="ED12" s="32">
        <f aca="true" t="shared" si="55" ref="ED12:ED25">EA12*100/DU12-100</f>
        <v>-0.17208413001911538</v>
      </c>
      <c r="EE12" s="32">
        <f aca="true" t="shared" si="56" ref="EE12:EE25">EB12*100/DV12-100</f>
        <v>-33.001808318264025</v>
      </c>
      <c r="EF12" s="32">
        <f aca="true" t="shared" si="57" ref="EF12:EF25">EC12*100/DW12-100</f>
        <v>-31.440576061985624</v>
      </c>
      <c r="EG12" s="10">
        <v>5235</v>
      </c>
      <c r="EH12" s="11">
        <v>58.8</v>
      </c>
      <c r="EI12" s="10">
        <v>242439</v>
      </c>
      <c r="EJ12" s="32">
        <f aca="true" t="shared" si="58" ref="EJ12:EJ25">EG12*100/EA12-100</f>
        <v>0.26814786439379645</v>
      </c>
      <c r="EK12" s="32">
        <f aca="true" t="shared" si="59" ref="EK12:EK25">EH12*100/EB12-100</f>
        <v>-20.647773279352222</v>
      </c>
      <c r="EL12" s="32">
        <f aca="true" t="shared" si="60" ref="EL12:EL25">EI12*100/EC12-100</f>
        <v>-17.273254623626556</v>
      </c>
      <c r="EM12" s="10">
        <v>5240</v>
      </c>
      <c r="EN12" s="13">
        <v>160.9</v>
      </c>
      <c r="EO12" s="10">
        <v>668524</v>
      </c>
      <c r="EP12" s="32">
        <f aca="true" t="shared" si="61" ref="EP12:EP25">EM12*100/EG12-100</f>
        <v>0.09551098376313405</v>
      </c>
      <c r="EQ12" s="32">
        <f aca="true" t="shared" si="62" ref="EQ12:EQ25">EN12*100/EH12-100</f>
        <v>173.63945578231295</v>
      </c>
      <c r="ER12" s="32">
        <f aca="true" t="shared" si="63" ref="ER12:ER25">EO12*100/EI12-100</f>
        <v>175.74936375748126</v>
      </c>
      <c r="ES12" s="10">
        <v>5217</v>
      </c>
      <c r="ET12" s="13">
        <v>157.5</v>
      </c>
      <c r="EU12" s="10">
        <v>687922</v>
      </c>
      <c r="EV12" s="32">
        <f aca="true" t="shared" si="64" ref="EV12:EV25">ES12*100/EM12-100</f>
        <v>-0.438931297709928</v>
      </c>
      <c r="EW12" s="32">
        <f aca="true" t="shared" si="65" ref="EW12:EW25">ET12*100/EN12-100</f>
        <v>-2.1131137352392813</v>
      </c>
      <c r="EX12" s="32">
        <f aca="true" t="shared" si="66" ref="EX12:EX25">EU12*100/EO12-100</f>
        <v>2.901616097552221</v>
      </c>
    </row>
    <row r="13" spans="1:154" ht="12">
      <c r="A13" s="1" t="s">
        <v>18</v>
      </c>
      <c r="B13" s="10">
        <v>9182</v>
      </c>
      <c r="C13" s="11">
        <v>154.9</v>
      </c>
      <c r="D13" s="10">
        <v>398200</v>
      </c>
      <c r="E13" s="10">
        <v>9384</v>
      </c>
      <c r="F13" s="11">
        <v>56.6</v>
      </c>
      <c r="G13" s="10">
        <v>243700</v>
      </c>
      <c r="H13" s="32">
        <f t="shared" si="0"/>
        <v>2.1999564365062128</v>
      </c>
      <c r="I13" s="32">
        <f t="shared" si="1"/>
        <v>-63.46029696578438</v>
      </c>
      <c r="J13" s="32">
        <f t="shared" si="2"/>
        <v>-38.79959819186339</v>
      </c>
      <c r="K13" s="10">
        <v>9055</v>
      </c>
      <c r="L13" s="11">
        <v>27.9</v>
      </c>
      <c r="M13" s="10">
        <v>147200</v>
      </c>
      <c r="N13" s="32">
        <f t="shared" si="3"/>
        <v>-3.5059676044330814</v>
      </c>
      <c r="O13" s="32">
        <f t="shared" si="4"/>
        <v>-50.706713780918726</v>
      </c>
      <c r="P13" s="32">
        <f t="shared" si="5"/>
        <v>-39.59786622897005</v>
      </c>
      <c r="Q13" s="10">
        <v>8779</v>
      </c>
      <c r="R13" s="11">
        <v>41.9</v>
      </c>
      <c r="S13" s="10">
        <v>164200</v>
      </c>
      <c r="T13" s="32">
        <f t="shared" si="6"/>
        <v>-3.048039757040314</v>
      </c>
      <c r="U13" s="32">
        <f t="shared" si="7"/>
        <v>50.17921146953407</v>
      </c>
      <c r="V13" s="32">
        <f t="shared" si="8"/>
        <v>11.548913043478265</v>
      </c>
      <c r="W13" s="10">
        <v>8497</v>
      </c>
      <c r="X13" s="11">
        <v>92.2</v>
      </c>
      <c r="Y13" s="10">
        <v>309100</v>
      </c>
      <c r="Z13" s="32">
        <f t="shared" si="9"/>
        <v>-3.2122109579678835</v>
      </c>
      <c r="AA13" s="32">
        <f t="shared" si="9"/>
        <v>120.04773269689738</v>
      </c>
      <c r="AB13" s="32">
        <f t="shared" si="9"/>
        <v>88.2460414129111</v>
      </c>
      <c r="AC13" s="10">
        <v>8253</v>
      </c>
      <c r="AD13" s="13">
        <v>73.8</v>
      </c>
      <c r="AE13" s="10">
        <v>252600</v>
      </c>
      <c r="AF13" s="32">
        <f t="shared" si="10"/>
        <v>-2.871601741791224</v>
      </c>
      <c r="AG13" s="32">
        <f t="shared" si="10"/>
        <v>-19.95661605206074</v>
      </c>
      <c r="AH13" s="32">
        <f t="shared" si="10"/>
        <v>-18.278874150760274</v>
      </c>
      <c r="AI13" s="10">
        <v>8072</v>
      </c>
      <c r="AJ13" s="13">
        <v>31.6</v>
      </c>
      <c r="AK13" s="10">
        <v>123700</v>
      </c>
      <c r="AL13" s="32">
        <f t="shared" si="11"/>
        <v>-2.193141887798376</v>
      </c>
      <c r="AM13" s="32">
        <f t="shared" si="11"/>
        <v>-57.18157181571816</v>
      </c>
      <c r="AN13" s="32">
        <f t="shared" si="11"/>
        <v>-51.02929532858274</v>
      </c>
      <c r="AO13" s="10">
        <v>7807</v>
      </c>
      <c r="AP13" s="13">
        <v>65.9</v>
      </c>
      <c r="AQ13" s="10">
        <v>213900</v>
      </c>
      <c r="AR13" s="32">
        <f t="shared" si="12"/>
        <v>-3.2829534192269563</v>
      </c>
      <c r="AS13" s="32">
        <f t="shared" si="12"/>
        <v>108.54430379746839</v>
      </c>
      <c r="AT13" s="32">
        <f t="shared" si="12"/>
        <v>72.9183508488278</v>
      </c>
      <c r="AU13" s="10">
        <v>3032</v>
      </c>
      <c r="AV13" s="11">
        <v>77.4</v>
      </c>
      <c r="AW13" s="10">
        <v>206500</v>
      </c>
      <c r="AX13" s="32">
        <f t="shared" si="13"/>
        <v>-61.16305879339055</v>
      </c>
      <c r="AY13" s="32">
        <f t="shared" si="14"/>
        <v>17.45068285280729</v>
      </c>
      <c r="AZ13" s="32">
        <f t="shared" si="15"/>
        <v>-3.4595605423094895</v>
      </c>
      <c r="BA13" s="10">
        <v>3013</v>
      </c>
      <c r="BB13" s="11">
        <v>70.3</v>
      </c>
      <c r="BC13" s="10">
        <v>181265</v>
      </c>
      <c r="BD13" s="32">
        <f t="shared" si="16"/>
        <v>-0.626649076517154</v>
      </c>
      <c r="BE13" s="32">
        <f t="shared" si="17"/>
        <v>-9.173126614987083</v>
      </c>
      <c r="BF13" s="32">
        <f t="shared" si="18"/>
        <v>-12.220338983050851</v>
      </c>
      <c r="BG13" s="10">
        <v>2861</v>
      </c>
      <c r="BH13" s="11">
        <v>68.4</v>
      </c>
      <c r="BI13" s="10">
        <v>175400</v>
      </c>
      <c r="BJ13" s="32">
        <f t="shared" si="19"/>
        <v>-5.044805841354133</v>
      </c>
      <c r="BK13" s="32">
        <f t="shared" si="20"/>
        <v>-2.7027027027026804</v>
      </c>
      <c r="BL13" s="32">
        <f t="shared" si="21"/>
        <v>-3.2355942956445034</v>
      </c>
      <c r="BM13" s="10">
        <v>2711</v>
      </c>
      <c r="BN13" s="11">
        <f>129455/2553</f>
        <v>50.70701135918527</v>
      </c>
      <c r="BO13" s="10">
        <v>124700</v>
      </c>
      <c r="BP13" s="32">
        <f t="shared" si="22"/>
        <v>-5.242922055225449</v>
      </c>
      <c r="BQ13" s="32">
        <f t="shared" si="23"/>
        <v>-25.866942457331476</v>
      </c>
      <c r="BR13" s="32">
        <f t="shared" si="24"/>
        <v>-28.905359179019385</v>
      </c>
      <c r="BS13" s="10">
        <v>2689</v>
      </c>
      <c r="BT13" s="11">
        <f>186876/2517</f>
        <v>74.24553039332538</v>
      </c>
      <c r="BU13" s="10">
        <v>179700</v>
      </c>
      <c r="BV13" s="32">
        <f t="shared" si="25"/>
        <v>-0.8115086683880435</v>
      </c>
      <c r="BW13" s="32">
        <f t="shared" si="26"/>
        <v>46.420639677231236</v>
      </c>
      <c r="BX13" s="32">
        <f t="shared" si="27"/>
        <v>44.10585404971934</v>
      </c>
      <c r="BY13" s="10">
        <v>2717</v>
      </c>
      <c r="BZ13" s="11">
        <v>90.2</v>
      </c>
      <c r="CA13" s="10">
        <v>162100</v>
      </c>
      <c r="CB13" s="32">
        <f t="shared" si="28"/>
        <v>1.0412792859799112</v>
      </c>
      <c r="CC13" s="32">
        <f t="shared" si="29"/>
        <v>21.488794708790863</v>
      </c>
      <c r="CD13" s="32">
        <f t="shared" si="30"/>
        <v>-9.794101279910961</v>
      </c>
      <c r="CE13" s="10">
        <v>2804</v>
      </c>
      <c r="CF13" s="11">
        <v>81.9</v>
      </c>
      <c r="CG13" s="10">
        <v>134800</v>
      </c>
      <c r="CH13" s="32">
        <f t="shared" si="31"/>
        <v>3.2020610967979337</v>
      </c>
      <c r="CI13" s="32">
        <f t="shared" si="32"/>
        <v>-9.201773835920164</v>
      </c>
      <c r="CJ13" s="32">
        <f t="shared" si="33"/>
        <v>-16.841455891425042</v>
      </c>
      <c r="CK13" s="10">
        <v>2869</v>
      </c>
      <c r="CL13" s="11">
        <v>46.1</v>
      </c>
      <c r="CM13" s="10">
        <v>96700</v>
      </c>
      <c r="CN13" s="32">
        <f t="shared" si="34"/>
        <v>2.3181169757489357</v>
      </c>
      <c r="CO13" s="32">
        <f t="shared" si="35"/>
        <v>-43.71184371184371</v>
      </c>
      <c r="CP13" s="32">
        <f t="shared" si="36"/>
        <v>-28.26409495548961</v>
      </c>
      <c r="CQ13" s="10">
        <v>2859</v>
      </c>
      <c r="CR13" s="11">
        <f>CS13/2596</f>
        <v>45.10785824345147</v>
      </c>
      <c r="CS13" s="10">
        <v>117100</v>
      </c>
      <c r="CT13" s="32">
        <f t="shared" si="37"/>
        <v>-0.3485535029627016</v>
      </c>
      <c r="CU13" s="32">
        <f t="shared" si="38"/>
        <v>-2.1521513157235006</v>
      </c>
      <c r="CV13" s="32">
        <f t="shared" si="39"/>
        <v>21.096173733195457</v>
      </c>
      <c r="CW13" s="10">
        <v>2906</v>
      </c>
      <c r="CX13" s="11">
        <v>83.3</v>
      </c>
      <c r="CY13" s="10">
        <v>208967</v>
      </c>
      <c r="CZ13" s="32">
        <f t="shared" si="40"/>
        <v>1.6439314445610336</v>
      </c>
      <c r="DA13" s="32">
        <f t="shared" si="41"/>
        <v>84.66848847139195</v>
      </c>
      <c r="DB13" s="32">
        <f t="shared" si="42"/>
        <v>78.45175064047822</v>
      </c>
      <c r="DC13" s="10">
        <v>2976</v>
      </c>
      <c r="DD13" s="11">
        <v>56.1</v>
      </c>
      <c r="DE13" s="10">
        <v>146103</v>
      </c>
      <c r="DF13" s="32">
        <f t="shared" si="43"/>
        <v>2.4088093599449394</v>
      </c>
      <c r="DG13" s="32">
        <f t="shared" si="44"/>
        <v>-32.65306122448979</v>
      </c>
      <c r="DH13" s="32">
        <f t="shared" si="45"/>
        <v>-30.08321888145018</v>
      </c>
      <c r="DI13" s="10">
        <v>3001</v>
      </c>
      <c r="DJ13" s="11">
        <v>78.5</v>
      </c>
      <c r="DK13" s="10">
        <v>148405</v>
      </c>
      <c r="DL13" s="32">
        <f t="shared" si="46"/>
        <v>0.8400537634408636</v>
      </c>
      <c r="DM13" s="32">
        <f t="shared" si="47"/>
        <v>39.92869875222817</v>
      </c>
      <c r="DN13" s="32">
        <f t="shared" si="48"/>
        <v>1.5756007747958591</v>
      </c>
      <c r="DO13" s="10">
        <v>3030</v>
      </c>
      <c r="DP13" s="14">
        <v>80.3</v>
      </c>
      <c r="DQ13" s="10">
        <v>151342</v>
      </c>
      <c r="DR13" s="32">
        <f t="shared" si="49"/>
        <v>0.9663445518160643</v>
      </c>
      <c r="DS13" s="32">
        <f t="shared" si="50"/>
        <v>2.2929936305732497</v>
      </c>
      <c r="DT13" s="32">
        <f t="shared" si="51"/>
        <v>1.979043832754968</v>
      </c>
      <c r="DU13" s="10">
        <v>3041</v>
      </c>
      <c r="DV13" s="11">
        <v>87.8</v>
      </c>
      <c r="DW13" s="10">
        <v>213531</v>
      </c>
      <c r="DX13" s="32">
        <f t="shared" si="52"/>
        <v>0.3630363036303663</v>
      </c>
      <c r="DY13" s="32">
        <f t="shared" si="53"/>
        <v>9.339975093399758</v>
      </c>
      <c r="DZ13" s="32">
        <f t="shared" si="54"/>
        <v>41.09169959429636</v>
      </c>
      <c r="EA13" s="10">
        <v>3052</v>
      </c>
      <c r="EB13" s="13">
        <v>67.3</v>
      </c>
      <c r="EC13" s="10">
        <v>180295</v>
      </c>
      <c r="ED13" s="32">
        <f t="shared" si="55"/>
        <v>0.3617231173955986</v>
      </c>
      <c r="EE13" s="32">
        <f t="shared" si="56"/>
        <v>-23.348519362186792</v>
      </c>
      <c r="EF13" s="32">
        <f t="shared" si="57"/>
        <v>-15.564953098144997</v>
      </c>
      <c r="EG13" s="10">
        <v>3025</v>
      </c>
      <c r="EH13" s="11">
        <v>61.1</v>
      </c>
      <c r="EI13" s="10">
        <v>166852</v>
      </c>
      <c r="EJ13" s="32">
        <f t="shared" si="58"/>
        <v>-0.8846657929226751</v>
      </c>
      <c r="EK13" s="32">
        <f t="shared" si="59"/>
        <v>-9.212481426448733</v>
      </c>
      <c r="EL13" s="32">
        <f t="shared" si="60"/>
        <v>-7.456113591613743</v>
      </c>
      <c r="EM13" s="10">
        <v>2586</v>
      </c>
      <c r="EN13" s="13">
        <v>89.4</v>
      </c>
      <c r="EO13" s="10">
        <v>204701</v>
      </c>
      <c r="EP13" s="32">
        <f t="shared" si="61"/>
        <v>-14.512396694214871</v>
      </c>
      <c r="EQ13" s="32">
        <f t="shared" si="62"/>
        <v>46.317512274959086</v>
      </c>
      <c r="ER13" s="32">
        <f t="shared" si="63"/>
        <v>22.684175197180735</v>
      </c>
      <c r="ES13" s="10">
        <v>2591</v>
      </c>
      <c r="ET13" s="13">
        <v>105.3</v>
      </c>
      <c r="EU13" s="10">
        <v>238132</v>
      </c>
      <c r="EV13" s="32">
        <f t="shared" si="64"/>
        <v>0.19334880123743403</v>
      </c>
      <c r="EW13" s="32">
        <f t="shared" si="65"/>
        <v>17.785234899328856</v>
      </c>
      <c r="EX13" s="32">
        <f t="shared" si="66"/>
        <v>16.33162515082975</v>
      </c>
    </row>
    <row r="14" spans="1:154" ht="12">
      <c r="A14" s="1" t="s">
        <v>19</v>
      </c>
      <c r="B14" s="15" t="s">
        <v>2</v>
      </c>
      <c r="C14" s="16" t="s">
        <v>2</v>
      </c>
      <c r="D14" s="17">
        <v>1000</v>
      </c>
      <c r="E14" s="15" t="s">
        <v>2</v>
      </c>
      <c r="F14" s="16" t="s">
        <v>2</v>
      </c>
      <c r="G14" s="10">
        <v>1000</v>
      </c>
      <c r="H14" s="32" t="e">
        <f t="shared" si="0"/>
        <v>#DIV/0!</v>
      </c>
      <c r="I14" s="32" t="e">
        <f t="shared" si="1"/>
        <v>#DIV/0!</v>
      </c>
      <c r="J14" s="32">
        <f t="shared" si="2"/>
        <v>0</v>
      </c>
      <c r="K14" s="15" t="s">
        <v>2</v>
      </c>
      <c r="L14" s="16" t="s">
        <v>2</v>
      </c>
      <c r="M14" s="10">
        <v>1000</v>
      </c>
      <c r="N14" s="32" t="e">
        <f t="shared" si="3"/>
        <v>#DIV/0!</v>
      </c>
      <c r="O14" s="32" t="e">
        <f t="shared" si="4"/>
        <v>#DIV/0!</v>
      </c>
      <c r="P14" s="32">
        <f t="shared" si="5"/>
        <v>0</v>
      </c>
      <c r="Q14" s="15" t="s">
        <v>2</v>
      </c>
      <c r="R14" s="16" t="s">
        <v>2</v>
      </c>
      <c r="S14" s="10">
        <v>200</v>
      </c>
      <c r="T14" s="32" t="e">
        <f t="shared" si="6"/>
        <v>#DIV/0!</v>
      </c>
      <c r="U14" s="32" t="e">
        <f t="shared" si="7"/>
        <v>#DIV/0!</v>
      </c>
      <c r="V14" s="32">
        <f t="shared" si="8"/>
        <v>-80</v>
      </c>
      <c r="W14" s="15" t="s">
        <v>2</v>
      </c>
      <c r="X14" s="16" t="s">
        <v>2</v>
      </c>
      <c r="Y14" s="15" t="s">
        <v>2</v>
      </c>
      <c r="Z14" s="32" t="s">
        <v>2</v>
      </c>
      <c r="AA14" s="32" t="s">
        <v>2</v>
      </c>
      <c r="AB14" s="32" t="s">
        <v>2</v>
      </c>
      <c r="AC14" s="15" t="s">
        <v>2</v>
      </c>
      <c r="AD14" s="18" t="s">
        <v>2</v>
      </c>
      <c r="AE14" s="15" t="s">
        <v>2</v>
      </c>
      <c r="AF14" s="32" t="s">
        <v>2</v>
      </c>
      <c r="AG14" s="32" t="s">
        <v>2</v>
      </c>
      <c r="AH14" s="32" t="s">
        <v>2</v>
      </c>
      <c r="AI14" s="15" t="s">
        <v>2</v>
      </c>
      <c r="AJ14" s="18" t="s">
        <v>2</v>
      </c>
      <c r="AK14" s="19" t="s">
        <v>2</v>
      </c>
      <c r="AL14" s="32"/>
      <c r="AM14" s="32"/>
      <c r="AN14" s="32"/>
      <c r="AO14" s="15" t="s">
        <v>2</v>
      </c>
      <c r="AP14" s="18" t="s">
        <v>2</v>
      </c>
      <c r="AQ14" s="15" t="s">
        <v>2</v>
      </c>
      <c r="AR14" s="32" t="s">
        <v>2</v>
      </c>
      <c r="AS14" s="32" t="s">
        <v>2</v>
      </c>
      <c r="AT14" s="32" t="s">
        <v>2</v>
      </c>
      <c r="AU14" s="10">
        <v>30</v>
      </c>
      <c r="AV14" s="11">
        <f>AW14/AU14</f>
        <v>400</v>
      </c>
      <c r="AW14" s="10">
        <v>12000</v>
      </c>
      <c r="AX14" s="32" t="e">
        <f t="shared" si="13"/>
        <v>#DIV/0!</v>
      </c>
      <c r="AY14" s="32" t="e">
        <f t="shared" si="14"/>
        <v>#DIV/0!</v>
      </c>
      <c r="AZ14" s="32" t="e">
        <f t="shared" si="15"/>
        <v>#DIV/0!</v>
      </c>
      <c r="BA14" s="10">
        <v>30</v>
      </c>
      <c r="BB14" s="11">
        <f>BC14/BA14</f>
        <v>400</v>
      </c>
      <c r="BC14" s="10">
        <v>12000</v>
      </c>
      <c r="BD14" s="32">
        <f t="shared" si="16"/>
        <v>0</v>
      </c>
      <c r="BE14" s="32">
        <f t="shared" si="17"/>
        <v>0</v>
      </c>
      <c r="BF14" s="32">
        <f t="shared" si="18"/>
        <v>0</v>
      </c>
      <c r="BG14" s="10">
        <v>45</v>
      </c>
      <c r="BH14" s="11">
        <v>346.7</v>
      </c>
      <c r="BI14" s="10">
        <v>15600</v>
      </c>
      <c r="BJ14" s="32">
        <f t="shared" si="19"/>
        <v>50</v>
      </c>
      <c r="BK14" s="32">
        <f t="shared" si="20"/>
        <v>-13.325000000000003</v>
      </c>
      <c r="BL14" s="32">
        <f t="shared" si="21"/>
        <v>30</v>
      </c>
      <c r="BM14" s="10">
        <v>18</v>
      </c>
      <c r="BN14" s="11">
        <v>240</v>
      </c>
      <c r="BO14" s="10">
        <v>4300</v>
      </c>
      <c r="BP14" s="32">
        <f t="shared" si="22"/>
        <v>-60</v>
      </c>
      <c r="BQ14" s="32">
        <f t="shared" si="23"/>
        <v>-30.775886933948655</v>
      </c>
      <c r="BR14" s="32">
        <f t="shared" si="24"/>
        <v>-72.43589743589743</v>
      </c>
      <c r="BS14" s="10">
        <v>24</v>
      </c>
      <c r="BT14" s="11">
        <v>245</v>
      </c>
      <c r="BU14" s="10">
        <v>4900</v>
      </c>
      <c r="BV14" s="32">
        <f t="shared" si="25"/>
        <v>33.33333333333334</v>
      </c>
      <c r="BW14" s="32">
        <f t="shared" si="26"/>
        <v>2.0833333333333286</v>
      </c>
      <c r="BX14" s="32">
        <f t="shared" si="27"/>
        <v>13.95348837209302</v>
      </c>
      <c r="BY14" s="10">
        <v>22</v>
      </c>
      <c r="BZ14" s="11">
        <v>240</v>
      </c>
      <c r="CA14" s="10">
        <v>4600</v>
      </c>
      <c r="CB14" s="32">
        <f t="shared" si="28"/>
        <v>-8.333333333333329</v>
      </c>
      <c r="CC14" s="32">
        <f t="shared" si="29"/>
        <v>-2.040816326530617</v>
      </c>
      <c r="CD14" s="32">
        <f t="shared" si="30"/>
        <v>-6.122448979591837</v>
      </c>
      <c r="CE14" s="10">
        <v>23</v>
      </c>
      <c r="CF14" s="11">
        <v>250</v>
      </c>
      <c r="CG14" s="10">
        <v>5000</v>
      </c>
      <c r="CH14" s="32">
        <f t="shared" si="31"/>
        <v>4.545454545454547</v>
      </c>
      <c r="CI14" s="32">
        <f t="shared" si="32"/>
        <v>4.166666666666671</v>
      </c>
      <c r="CJ14" s="32">
        <f t="shared" si="33"/>
        <v>8.695652173913047</v>
      </c>
      <c r="CK14" s="10">
        <v>26</v>
      </c>
      <c r="CL14" s="11">
        <v>230</v>
      </c>
      <c r="CM14" s="10">
        <v>5300</v>
      </c>
      <c r="CN14" s="32">
        <f t="shared" si="34"/>
        <v>13.043478260869563</v>
      </c>
      <c r="CO14" s="32">
        <f t="shared" si="35"/>
        <v>-8</v>
      </c>
      <c r="CP14" s="32">
        <f t="shared" si="36"/>
        <v>6</v>
      </c>
      <c r="CQ14" s="10">
        <v>26</v>
      </c>
      <c r="CR14" s="11">
        <v>210</v>
      </c>
      <c r="CS14" s="10">
        <v>4800</v>
      </c>
      <c r="CT14" s="32">
        <f t="shared" si="37"/>
        <v>0</v>
      </c>
      <c r="CU14" s="32">
        <f t="shared" si="38"/>
        <v>-8.695652173913047</v>
      </c>
      <c r="CV14" s="32">
        <f t="shared" si="39"/>
        <v>-9.43396226415095</v>
      </c>
      <c r="CW14" s="10">
        <v>26</v>
      </c>
      <c r="CX14" s="11">
        <v>240</v>
      </c>
      <c r="CY14" s="10">
        <v>5760</v>
      </c>
      <c r="CZ14" s="32">
        <f t="shared" si="40"/>
        <v>0</v>
      </c>
      <c r="DA14" s="32">
        <f t="shared" si="41"/>
        <v>14.285714285714292</v>
      </c>
      <c r="DB14" s="32">
        <f t="shared" si="42"/>
        <v>20</v>
      </c>
      <c r="DC14" s="10">
        <v>25</v>
      </c>
      <c r="DD14" s="11">
        <v>200</v>
      </c>
      <c r="DE14" s="10">
        <v>5000</v>
      </c>
      <c r="DF14" s="32">
        <f t="shared" si="43"/>
        <v>-3.8461538461538396</v>
      </c>
      <c r="DG14" s="32">
        <f t="shared" si="44"/>
        <v>-16.66666666666667</v>
      </c>
      <c r="DH14" s="32">
        <f t="shared" si="45"/>
        <v>-13.194444444444443</v>
      </c>
      <c r="DI14" s="10">
        <v>29</v>
      </c>
      <c r="DJ14" s="11">
        <v>210</v>
      </c>
      <c r="DK14" s="10">
        <v>5250</v>
      </c>
      <c r="DL14" s="32">
        <f t="shared" si="46"/>
        <v>16</v>
      </c>
      <c r="DM14" s="32">
        <f t="shared" si="47"/>
        <v>5</v>
      </c>
      <c r="DN14" s="32">
        <f t="shared" si="48"/>
        <v>5</v>
      </c>
      <c r="DO14" s="10">
        <v>5</v>
      </c>
      <c r="DP14" s="14">
        <v>250</v>
      </c>
      <c r="DQ14" s="10">
        <v>750</v>
      </c>
      <c r="DR14" s="32">
        <f t="shared" si="49"/>
        <v>-82.75862068965517</v>
      </c>
      <c r="DS14" s="32">
        <f t="shared" si="50"/>
        <v>19.04761904761905</v>
      </c>
      <c r="DT14" s="32">
        <f t="shared" si="51"/>
        <v>-85.71428571428571</v>
      </c>
      <c r="DU14" s="10">
        <v>29</v>
      </c>
      <c r="DV14" s="11">
        <v>240</v>
      </c>
      <c r="DW14" s="10">
        <v>6000</v>
      </c>
      <c r="DX14" s="32">
        <f t="shared" si="52"/>
        <v>480</v>
      </c>
      <c r="DY14" s="32">
        <f t="shared" si="53"/>
        <v>-4</v>
      </c>
      <c r="DZ14" s="32">
        <f t="shared" si="54"/>
        <v>700</v>
      </c>
      <c r="EA14" s="10">
        <v>29</v>
      </c>
      <c r="EB14" s="13">
        <v>200</v>
      </c>
      <c r="EC14" s="10">
        <v>5000</v>
      </c>
      <c r="ED14" s="32">
        <f t="shared" si="55"/>
        <v>0</v>
      </c>
      <c r="EE14" s="32">
        <f t="shared" si="56"/>
        <v>-16.66666666666667</v>
      </c>
      <c r="EF14" s="32">
        <f t="shared" si="57"/>
        <v>-16.66666666666667</v>
      </c>
      <c r="EG14" s="10">
        <v>29</v>
      </c>
      <c r="EH14" s="11">
        <v>190.8</v>
      </c>
      <c r="EI14" s="10">
        <v>4770</v>
      </c>
      <c r="EJ14" s="32">
        <f t="shared" si="58"/>
        <v>0</v>
      </c>
      <c r="EK14" s="32">
        <f t="shared" si="59"/>
        <v>-4.599999999999994</v>
      </c>
      <c r="EL14" s="32">
        <f t="shared" si="60"/>
        <v>-4.599999999999994</v>
      </c>
      <c r="EM14" s="10">
        <v>29</v>
      </c>
      <c r="EN14" s="13">
        <v>172.4</v>
      </c>
      <c r="EO14" s="10">
        <v>5000</v>
      </c>
      <c r="EP14" s="32">
        <f t="shared" si="61"/>
        <v>0</v>
      </c>
      <c r="EQ14" s="32">
        <f t="shared" si="62"/>
        <v>-9.643605870020963</v>
      </c>
      <c r="ER14" s="32">
        <f t="shared" si="63"/>
        <v>4.821802935010481</v>
      </c>
      <c r="ES14" s="40" t="s">
        <v>2</v>
      </c>
      <c r="ET14" s="40" t="s">
        <v>2</v>
      </c>
      <c r="EU14" s="40" t="s">
        <v>2</v>
      </c>
      <c r="EV14" s="40" t="s">
        <v>2</v>
      </c>
      <c r="EW14" s="40" t="s">
        <v>2</v>
      </c>
      <c r="EX14" s="40" t="s">
        <v>2</v>
      </c>
    </row>
    <row r="15" spans="1:154" ht="12">
      <c r="A15" s="1" t="s">
        <v>20</v>
      </c>
      <c r="B15" s="10">
        <v>31357</v>
      </c>
      <c r="C15" s="11">
        <v>140.1</v>
      </c>
      <c r="D15" s="10">
        <v>3610300</v>
      </c>
      <c r="E15" s="10">
        <v>31972</v>
      </c>
      <c r="F15" s="11">
        <v>194.4</v>
      </c>
      <c r="G15" s="10">
        <v>5004300</v>
      </c>
      <c r="H15" s="32">
        <f t="shared" si="0"/>
        <v>1.9612845616608752</v>
      </c>
      <c r="I15" s="32">
        <f t="shared" si="1"/>
        <v>38.758029978586734</v>
      </c>
      <c r="J15" s="32">
        <f t="shared" si="2"/>
        <v>38.61174971609009</v>
      </c>
      <c r="K15" s="10">
        <v>31705</v>
      </c>
      <c r="L15" s="11">
        <v>165.3</v>
      </c>
      <c r="M15" s="10">
        <v>4187800</v>
      </c>
      <c r="N15" s="32">
        <f t="shared" si="3"/>
        <v>-0.8351057175028131</v>
      </c>
      <c r="O15" s="32">
        <f t="shared" si="4"/>
        <v>-14.96913580246914</v>
      </c>
      <c r="P15" s="32">
        <f t="shared" si="5"/>
        <v>-16.31596826729013</v>
      </c>
      <c r="Q15" s="10">
        <v>33437</v>
      </c>
      <c r="R15" s="11">
        <v>173.3</v>
      </c>
      <c r="S15" s="10">
        <v>4523900</v>
      </c>
      <c r="T15" s="32">
        <f t="shared" si="6"/>
        <v>5.46286074751616</v>
      </c>
      <c r="U15" s="32">
        <f t="shared" si="7"/>
        <v>4.839685420447665</v>
      </c>
      <c r="V15" s="32">
        <f t="shared" si="8"/>
        <v>8.025693681646686</v>
      </c>
      <c r="W15" s="10">
        <v>34537</v>
      </c>
      <c r="X15" s="11">
        <v>180.8</v>
      </c>
      <c r="Y15" s="10">
        <v>4843700</v>
      </c>
      <c r="Z15" s="32">
        <f aca="true" t="shared" si="67" ref="Z15:Z23">W15*100/Q15-100</f>
        <v>3.2897688189729877</v>
      </c>
      <c r="AA15" s="32">
        <f aca="true" t="shared" si="68" ref="AA15:AA23">X15*100/R15-100</f>
        <v>4.327755337564909</v>
      </c>
      <c r="AB15" s="32">
        <f aca="true" t="shared" si="69" ref="AB15:AB23">Y15*100/S15-100</f>
        <v>7.069121775459223</v>
      </c>
      <c r="AC15" s="10">
        <v>29791</v>
      </c>
      <c r="AD15" s="13">
        <v>178.3</v>
      </c>
      <c r="AE15" s="10">
        <v>4275100</v>
      </c>
      <c r="AF15" s="32">
        <f aca="true" t="shared" si="70" ref="AF15:AF23">AC15*100/W15-100</f>
        <v>-13.741784173495091</v>
      </c>
      <c r="AG15" s="32">
        <f aca="true" t="shared" si="71" ref="AG15:AG23">AD15*100/X15-100</f>
        <v>-1.3827433628318602</v>
      </c>
      <c r="AH15" s="32">
        <f aca="true" t="shared" si="72" ref="AH15:AH23">AE15*100/Y15-100</f>
        <v>-11.738959886037534</v>
      </c>
      <c r="AI15" s="10">
        <v>29230</v>
      </c>
      <c r="AJ15" s="13">
        <v>171.4</v>
      </c>
      <c r="AK15" s="10">
        <v>4039500</v>
      </c>
      <c r="AL15" s="32">
        <f aca="true" t="shared" si="73" ref="AL15:AL23">AI15*100/AC15-100</f>
        <v>-1.883119062804198</v>
      </c>
      <c r="AM15" s="32">
        <f aca="true" t="shared" si="74" ref="AM15:AM23">AJ15*100/AD15-100</f>
        <v>-3.869882220975896</v>
      </c>
      <c r="AN15" s="32">
        <f aca="true" t="shared" si="75" ref="AN15:AN23">AK15*100/AE15-100</f>
        <v>-5.510982199246797</v>
      </c>
      <c r="AO15" s="10">
        <v>29340</v>
      </c>
      <c r="AP15" s="13">
        <v>192.6</v>
      </c>
      <c r="AQ15" s="10">
        <v>4604400</v>
      </c>
      <c r="AR15" s="32">
        <f aca="true" t="shared" si="76" ref="AR15:AR23">AO15*100/AI15-100</f>
        <v>0.3763256927813927</v>
      </c>
      <c r="AS15" s="32">
        <f aca="true" t="shared" si="77" ref="AS15:AS23">AP15*100/AJ15-100</f>
        <v>12.368728121353556</v>
      </c>
      <c r="AT15" s="32">
        <f aca="true" t="shared" si="78" ref="AT15:AT23">AQ15*100/AK15-100</f>
        <v>13.984404010397327</v>
      </c>
      <c r="AU15" s="10">
        <v>28190</v>
      </c>
      <c r="AV15" s="11">
        <v>208.8</v>
      </c>
      <c r="AW15" s="10">
        <v>4913800</v>
      </c>
      <c r="AX15" s="32">
        <f t="shared" si="13"/>
        <v>-3.9195637355146573</v>
      </c>
      <c r="AY15" s="32">
        <f t="shared" si="14"/>
        <v>8.411214953271028</v>
      </c>
      <c r="AZ15" s="32">
        <f t="shared" si="15"/>
        <v>6.7196594561723515</v>
      </c>
      <c r="BA15" s="10">
        <v>26650</v>
      </c>
      <c r="BB15" s="11">
        <v>201</v>
      </c>
      <c r="BC15" s="10">
        <v>4470720</v>
      </c>
      <c r="BD15" s="32">
        <f t="shared" si="16"/>
        <v>-5.462930117062783</v>
      </c>
      <c r="BE15" s="32">
        <f t="shared" si="17"/>
        <v>-3.735632183908052</v>
      </c>
      <c r="BF15" s="32">
        <f t="shared" si="18"/>
        <v>-9.017054011152268</v>
      </c>
      <c r="BG15" s="10">
        <v>24380</v>
      </c>
      <c r="BH15" s="11">
        <v>157.5</v>
      </c>
      <c r="BI15" s="10">
        <v>3245400</v>
      </c>
      <c r="BJ15" s="32">
        <f t="shared" si="19"/>
        <v>-8.51782363977486</v>
      </c>
      <c r="BK15" s="32">
        <f t="shared" si="20"/>
        <v>-21.641791044776113</v>
      </c>
      <c r="BL15" s="32">
        <f t="shared" si="21"/>
        <v>-27.407665879321456</v>
      </c>
      <c r="BM15" s="10">
        <v>22532</v>
      </c>
      <c r="BN15" s="11">
        <v>159.3</v>
      </c>
      <c r="BO15" s="10">
        <v>3087600</v>
      </c>
      <c r="BP15" s="32">
        <f t="shared" si="22"/>
        <v>-7.579983593109105</v>
      </c>
      <c r="BQ15" s="32">
        <f t="shared" si="23"/>
        <v>1.142857142857153</v>
      </c>
      <c r="BR15" s="32">
        <f t="shared" si="24"/>
        <v>-4.862266592715841</v>
      </c>
      <c r="BS15" s="10">
        <v>21394</v>
      </c>
      <c r="BT15" s="11">
        <f>3033585/18737</f>
        <v>161.90345306078882</v>
      </c>
      <c r="BU15" s="10">
        <v>3020600</v>
      </c>
      <c r="BV15" s="32">
        <f t="shared" si="25"/>
        <v>-5.050594709746136</v>
      </c>
      <c r="BW15" s="32">
        <f t="shared" si="26"/>
        <v>1.6343082616376705</v>
      </c>
      <c r="BX15" s="32">
        <f t="shared" si="27"/>
        <v>-2.1699702033942287</v>
      </c>
      <c r="BY15" s="10">
        <v>20714</v>
      </c>
      <c r="BZ15" s="11">
        <v>186.1</v>
      </c>
      <c r="CA15" s="10">
        <v>3389100</v>
      </c>
      <c r="CB15" s="32">
        <f t="shared" si="28"/>
        <v>-3.178461250817989</v>
      </c>
      <c r="CC15" s="32">
        <f t="shared" si="29"/>
        <v>14.945046866990708</v>
      </c>
      <c r="CD15" s="32">
        <f t="shared" si="30"/>
        <v>12.199563000728332</v>
      </c>
      <c r="CE15" s="10">
        <v>20027</v>
      </c>
      <c r="CF15" s="11">
        <v>199.8</v>
      </c>
      <c r="CG15" s="10">
        <v>3425300</v>
      </c>
      <c r="CH15" s="32">
        <f t="shared" si="31"/>
        <v>-3.3165974703099295</v>
      </c>
      <c r="CI15" s="32">
        <f t="shared" si="32"/>
        <v>7.361633530360024</v>
      </c>
      <c r="CJ15" s="32">
        <f t="shared" si="33"/>
        <v>1.068130182054233</v>
      </c>
      <c r="CK15" s="10">
        <v>20048</v>
      </c>
      <c r="CL15" s="11">
        <v>220.4</v>
      </c>
      <c r="CM15" s="10">
        <v>3908800</v>
      </c>
      <c r="CN15" s="32">
        <f t="shared" si="34"/>
        <v>0.10485844110451126</v>
      </c>
      <c r="CO15" s="32">
        <f t="shared" si="35"/>
        <v>10.3103103103103</v>
      </c>
      <c r="CP15" s="32">
        <f t="shared" si="36"/>
        <v>14.115551922459346</v>
      </c>
      <c r="CQ15" s="10">
        <v>20845</v>
      </c>
      <c r="CR15" s="11">
        <v>144.7</v>
      </c>
      <c r="CS15" s="10">
        <v>2552300</v>
      </c>
      <c r="CT15" s="32">
        <f t="shared" si="37"/>
        <v>3.9754588986432537</v>
      </c>
      <c r="CU15" s="32">
        <f t="shared" si="38"/>
        <v>-34.34664246823958</v>
      </c>
      <c r="CV15" s="32">
        <f t="shared" si="39"/>
        <v>-34.70374539500614</v>
      </c>
      <c r="CW15" s="10">
        <v>21220</v>
      </c>
      <c r="CX15" s="11">
        <v>227.4</v>
      </c>
      <c r="CY15" s="10">
        <v>4236068</v>
      </c>
      <c r="CZ15" s="32">
        <f t="shared" si="40"/>
        <v>1.7989925641640667</v>
      </c>
      <c r="DA15" s="32">
        <f t="shared" si="41"/>
        <v>57.152729785763654</v>
      </c>
      <c r="DB15" s="32">
        <f t="shared" si="42"/>
        <v>65.9706147396466</v>
      </c>
      <c r="DC15" s="10">
        <v>21025</v>
      </c>
      <c r="DD15" s="11">
        <v>171.6</v>
      </c>
      <c r="DE15" s="10">
        <v>3080524</v>
      </c>
      <c r="DF15" s="32">
        <f t="shared" si="43"/>
        <v>-0.9189443920829348</v>
      </c>
      <c r="DG15" s="32">
        <f t="shared" si="44"/>
        <v>-24.538258575197887</v>
      </c>
      <c r="DH15" s="32">
        <f t="shared" si="45"/>
        <v>-27.278693354308757</v>
      </c>
      <c r="DI15" s="10">
        <v>20988</v>
      </c>
      <c r="DJ15" s="11">
        <v>197</v>
      </c>
      <c r="DK15" s="10">
        <v>3665889</v>
      </c>
      <c r="DL15" s="32">
        <f t="shared" si="46"/>
        <v>-0.17598097502973076</v>
      </c>
      <c r="DM15" s="32">
        <f t="shared" si="47"/>
        <v>14.80186480186481</v>
      </c>
      <c r="DN15" s="32">
        <f t="shared" si="48"/>
        <v>19.00212431391543</v>
      </c>
      <c r="DO15" s="10">
        <v>20316</v>
      </c>
      <c r="DP15" s="14">
        <v>192.05</v>
      </c>
      <c r="DQ15" s="10">
        <v>3484629</v>
      </c>
      <c r="DR15" s="32">
        <f t="shared" si="49"/>
        <v>-3.201829616923959</v>
      </c>
      <c r="DS15" s="32">
        <f t="shared" si="50"/>
        <v>-2.5126903553299513</v>
      </c>
      <c r="DT15" s="32">
        <f t="shared" si="51"/>
        <v>-4.944503229639523</v>
      </c>
      <c r="DU15" s="10">
        <v>18687</v>
      </c>
      <c r="DV15" s="11">
        <v>209.5</v>
      </c>
      <c r="DW15" s="10">
        <v>3399730</v>
      </c>
      <c r="DX15" s="32">
        <f t="shared" si="52"/>
        <v>-8.018310691080927</v>
      </c>
      <c r="DY15" s="32">
        <f t="shared" si="53"/>
        <v>9.08617547513667</v>
      </c>
      <c r="DZ15" s="32">
        <f t="shared" si="54"/>
        <v>-2.4363856238354202</v>
      </c>
      <c r="EA15" s="10">
        <v>17606</v>
      </c>
      <c r="EB15" s="13">
        <v>107.6</v>
      </c>
      <c r="EC15" s="10">
        <v>1594392</v>
      </c>
      <c r="ED15" s="32">
        <f t="shared" si="55"/>
        <v>-5.7847701610745474</v>
      </c>
      <c r="EE15" s="32">
        <f t="shared" si="56"/>
        <v>-48.63961813842482</v>
      </c>
      <c r="EF15" s="32">
        <f t="shared" si="57"/>
        <v>-53.10239342536025</v>
      </c>
      <c r="EG15" s="10">
        <v>16980</v>
      </c>
      <c r="EH15" s="11">
        <v>148.4</v>
      </c>
      <c r="EI15" s="10">
        <v>2204210</v>
      </c>
      <c r="EJ15" s="32">
        <f t="shared" si="58"/>
        <v>-3.5556060433942918</v>
      </c>
      <c r="EK15" s="32">
        <f t="shared" si="59"/>
        <v>37.9182156133829</v>
      </c>
      <c r="EL15" s="32">
        <f t="shared" si="60"/>
        <v>38.247683129368426</v>
      </c>
      <c r="EM15" s="10">
        <v>16534</v>
      </c>
      <c r="EN15" s="13">
        <v>206.7</v>
      </c>
      <c r="EO15" s="10">
        <v>2946337</v>
      </c>
      <c r="EP15" s="32">
        <f t="shared" si="61"/>
        <v>-2.62661955241461</v>
      </c>
      <c r="EQ15" s="32">
        <f t="shared" si="62"/>
        <v>39.28571428571428</v>
      </c>
      <c r="ER15" s="32">
        <f t="shared" si="63"/>
        <v>33.66861596671822</v>
      </c>
      <c r="ES15" s="10">
        <v>16053</v>
      </c>
      <c r="ET15" s="13">
        <v>194.3</v>
      </c>
      <c r="EU15" s="10">
        <v>2774953</v>
      </c>
      <c r="EV15" s="32">
        <f t="shared" si="64"/>
        <v>-2.9091568888351276</v>
      </c>
      <c r="EW15" s="32">
        <f t="shared" si="65"/>
        <v>-5.999032414126745</v>
      </c>
      <c r="EX15" s="32">
        <f t="shared" si="66"/>
        <v>-5.816849871552378</v>
      </c>
    </row>
    <row r="16" spans="1:154" ht="12">
      <c r="A16" s="1" t="s">
        <v>21</v>
      </c>
      <c r="B16" s="10"/>
      <c r="C16" s="11"/>
      <c r="D16" s="10"/>
      <c r="E16" s="10"/>
      <c r="F16" s="11"/>
      <c r="G16" s="10"/>
      <c r="H16" s="32" t="e">
        <f t="shared" si="0"/>
        <v>#DIV/0!</v>
      </c>
      <c r="I16" s="32" t="e">
        <f t="shared" si="1"/>
        <v>#DIV/0!</v>
      </c>
      <c r="J16" s="32" t="e">
        <f t="shared" si="2"/>
        <v>#DIV/0!</v>
      </c>
      <c r="K16" s="10"/>
      <c r="L16" s="11"/>
      <c r="M16" s="10"/>
      <c r="N16" s="32" t="e">
        <f t="shared" si="3"/>
        <v>#DIV/0!</v>
      </c>
      <c r="O16" s="32" t="e">
        <f t="shared" si="4"/>
        <v>#DIV/0!</v>
      </c>
      <c r="P16" s="32" t="e">
        <f t="shared" si="5"/>
        <v>#DIV/0!</v>
      </c>
      <c r="Q16" s="10"/>
      <c r="R16" s="11"/>
      <c r="S16" s="10"/>
      <c r="T16" s="32" t="e">
        <f t="shared" si="6"/>
        <v>#DIV/0!</v>
      </c>
      <c r="U16" s="32" t="e">
        <f t="shared" si="7"/>
        <v>#DIV/0!</v>
      </c>
      <c r="V16" s="32" t="e">
        <f t="shared" si="8"/>
        <v>#DIV/0!</v>
      </c>
      <c r="W16" s="10"/>
      <c r="X16" s="11"/>
      <c r="Y16" s="10"/>
      <c r="Z16" s="32" t="e">
        <f t="shared" si="67"/>
        <v>#DIV/0!</v>
      </c>
      <c r="AA16" s="32" t="e">
        <f t="shared" si="68"/>
        <v>#DIV/0!</v>
      </c>
      <c r="AB16" s="32" t="e">
        <f t="shared" si="69"/>
        <v>#DIV/0!</v>
      </c>
      <c r="AC16" s="10">
        <v>3832</v>
      </c>
      <c r="AD16" s="13">
        <v>183.6</v>
      </c>
      <c r="AE16" s="10">
        <v>496400</v>
      </c>
      <c r="AF16" s="32" t="e">
        <f t="shared" si="70"/>
        <v>#DIV/0!</v>
      </c>
      <c r="AG16" s="32" t="e">
        <f t="shared" si="71"/>
        <v>#DIV/0!</v>
      </c>
      <c r="AH16" s="32" t="e">
        <f t="shared" si="72"/>
        <v>#DIV/0!</v>
      </c>
      <c r="AI16" s="10">
        <v>4755</v>
      </c>
      <c r="AJ16" s="13">
        <v>184.5</v>
      </c>
      <c r="AK16" s="10">
        <v>575900</v>
      </c>
      <c r="AL16" s="32">
        <f t="shared" si="73"/>
        <v>24.086638830897698</v>
      </c>
      <c r="AM16" s="32">
        <f t="shared" si="74"/>
        <v>0.49019607843138147</v>
      </c>
      <c r="AN16" s="32">
        <f t="shared" si="75"/>
        <v>16.015310233682513</v>
      </c>
      <c r="AO16" s="10">
        <v>5825</v>
      </c>
      <c r="AP16" s="13">
        <v>208</v>
      </c>
      <c r="AQ16" s="10">
        <v>704100</v>
      </c>
      <c r="AR16" s="32">
        <f t="shared" si="76"/>
        <v>22.502628811777072</v>
      </c>
      <c r="AS16" s="32">
        <f t="shared" si="77"/>
        <v>12.737127371273715</v>
      </c>
      <c r="AT16" s="32">
        <f t="shared" si="78"/>
        <v>22.260809168258376</v>
      </c>
      <c r="AU16" s="10">
        <v>7069</v>
      </c>
      <c r="AV16" s="11">
        <v>221.4</v>
      </c>
      <c r="AW16" s="10">
        <v>902200</v>
      </c>
      <c r="AX16" s="32">
        <f t="shared" si="13"/>
        <v>21.356223175965667</v>
      </c>
      <c r="AY16" s="32">
        <f t="shared" si="14"/>
        <v>6.442307692307693</v>
      </c>
      <c r="AZ16" s="32">
        <f t="shared" si="15"/>
        <v>28.135208067035933</v>
      </c>
      <c r="BA16" s="10">
        <v>8231</v>
      </c>
      <c r="BB16" s="11">
        <v>217</v>
      </c>
      <c r="BC16" s="10">
        <v>1067475</v>
      </c>
      <c r="BD16" s="32">
        <f t="shared" si="16"/>
        <v>16.43796859527515</v>
      </c>
      <c r="BE16" s="32">
        <f t="shared" si="17"/>
        <v>-1.9873532068654072</v>
      </c>
      <c r="BF16" s="32">
        <f t="shared" si="18"/>
        <v>18.31910884504545</v>
      </c>
      <c r="BG16" s="10">
        <v>11716</v>
      </c>
      <c r="BH16" s="11">
        <v>156.7</v>
      </c>
      <c r="BI16" s="10">
        <v>913600</v>
      </c>
      <c r="BJ16" s="32">
        <f t="shared" si="19"/>
        <v>42.339934394362785</v>
      </c>
      <c r="BK16" s="32">
        <f t="shared" si="20"/>
        <v>-27.78801843317973</v>
      </c>
      <c r="BL16" s="32">
        <f t="shared" si="21"/>
        <v>-14.414857490807748</v>
      </c>
      <c r="BM16" s="10">
        <v>14166</v>
      </c>
      <c r="BN16" s="11">
        <f>1418588/8327</f>
        <v>170.36003362555542</v>
      </c>
      <c r="BO16" s="10">
        <v>1398200</v>
      </c>
      <c r="BP16" s="32">
        <f t="shared" si="22"/>
        <v>20.911573916012287</v>
      </c>
      <c r="BQ16" s="32">
        <f t="shared" si="23"/>
        <v>8.717315651279776</v>
      </c>
      <c r="BR16" s="32">
        <f t="shared" si="24"/>
        <v>53.0429071803853</v>
      </c>
      <c r="BS16" s="10">
        <v>15525</v>
      </c>
      <c r="BT16" s="11">
        <v>153.9</v>
      </c>
      <c r="BU16" s="10">
        <v>1522700</v>
      </c>
      <c r="BV16" s="32">
        <f t="shared" si="25"/>
        <v>9.593392630241425</v>
      </c>
      <c r="BW16" s="32">
        <f t="shared" si="26"/>
        <v>-9.661910293897876</v>
      </c>
      <c r="BX16" s="32">
        <f t="shared" si="27"/>
        <v>8.90430553568875</v>
      </c>
      <c r="BY16" s="10">
        <v>17646</v>
      </c>
      <c r="BZ16" s="11">
        <v>186.4</v>
      </c>
      <c r="CA16" s="10">
        <v>2200700</v>
      </c>
      <c r="CB16" s="32">
        <f t="shared" si="28"/>
        <v>13.66183574879227</v>
      </c>
      <c r="CC16" s="32">
        <f t="shared" si="29"/>
        <v>21.11760883690708</v>
      </c>
      <c r="CD16" s="32">
        <f t="shared" si="30"/>
        <v>44.52617061798122</v>
      </c>
      <c r="CE16" s="10">
        <v>18036</v>
      </c>
      <c r="CF16" s="11">
        <v>175.4</v>
      </c>
      <c r="CG16" s="10">
        <v>2256300</v>
      </c>
      <c r="CH16" s="32">
        <f t="shared" si="31"/>
        <v>2.2101326079564814</v>
      </c>
      <c r="CI16" s="32">
        <f t="shared" si="32"/>
        <v>-5.901287553648075</v>
      </c>
      <c r="CJ16" s="32">
        <f t="shared" si="33"/>
        <v>2.5264688508201942</v>
      </c>
      <c r="CK16" s="10">
        <v>18374</v>
      </c>
      <c r="CL16" s="11">
        <v>200.8</v>
      </c>
      <c r="CM16" s="10">
        <v>2885500</v>
      </c>
      <c r="CN16" s="32">
        <f t="shared" si="34"/>
        <v>1.8740297183410917</v>
      </c>
      <c r="CO16" s="32">
        <f t="shared" si="35"/>
        <v>14.481185860889397</v>
      </c>
      <c r="CP16" s="32">
        <f t="shared" si="36"/>
        <v>27.88636262908301</v>
      </c>
      <c r="CQ16" s="10">
        <v>18894</v>
      </c>
      <c r="CR16" s="11">
        <v>141.9</v>
      </c>
      <c r="CS16" s="10">
        <v>2072000</v>
      </c>
      <c r="CT16" s="32">
        <f t="shared" si="37"/>
        <v>2.8300859910743412</v>
      </c>
      <c r="CU16" s="32">
        <f t="shared" si="38"/>
        <v>-29.332669322709165</v>
      </c>
      <c r="CV16" s="32">
        <f t="shared" si="39"/>
        <v>-28.192687575810083</v>
      </c>
      <c r="CW16" s="10">
        <v>18763</v>
      </c>
      <c r="CX16" s="11">
        <v>236</v>
      </c>
      <c r="CY16" s="10">
        <v>3619102</v>
      </c>
      <c r="CZ16" s="32">
        <f t="shared" si="40"/>
        <v>-0.6933418016301403</v>
      </c>
      <c r="DA16" s="32">
        <f t="shared" si="41"/>
        <v>66.31430584918957</v>
      </c>
      <c r="DB16" s="32">
        <f t="shared" si="42"/>
        <v>74.66708494208495</v>
      </c>
      <c r="DC16" s="10">
        <v>18327</v>
      </c>
      <c r="DD16" s="11">
        <v>175.8</v>
      </c>
      <c r="DE16" s="10">
        <v>2585037</v>
      </c>
      <c r="DF16" s="32">
        <f t="shared" si="43"/>
        <v>-2.323722219261313</v>
      </c>
      <c r="DG16" s="32">
        <f t="shared" si="44"/>
        <v>-25.508474576271183</v>
      </c>
      <c r="DH16" s="32">
        <f t="shared" si="45"/>
        <v>-28.57241934601457</v>
      </c>
      <c r="DI16" s="10">
        <v>17733</v>
      </c>
      <c r="DJ16" s="11">
        <v>204</v>
      </c>
      <c r="DK16" s="10">
        <v>3138274</v>
      </c>
      <c r="DL16" s="32">
        <f t="shared" si="46"/>
        <v>-3.241119659518745</v>
      </c>
      <c r="DM16" s="32">
        <f t="shared" si="47"/>
        <v>16.040955631399314</v>
      </c>
      <c r="DN16" s="32">
        <f t="shared" si="48"/>
        <v>21.401511854569193</v>
      </c>
      <c r="DO16" s="10">
        <v>17046</v>
      </c>
      <c r="DP16" s="14">
        <v>192.15</v>
      </c>
      <c r="DQ16" s="10">
        <v>2850677</v>
      </c>
      <c r="DR16" s="32">
        <f t="shared" si="49"/>
        <v>-3.8741329724242917</v>
      </c>
      <c r="DS16" s="32">
        <f t="shared" si="50"/>
        <v>-5.808823529411768</v>
      </c>
      <c r="DT16" s="32">
        <f t="shared" si="51"/>
        <v>-9.164177506489239</v>
      </c>
      <c r="DU16" s="10">
        <v>16518</v>
      </c>
      <c r="DV16" s="11">
        <v>205</v>
      </c>
      <c r="DW16" s="10">
        <v>2901590</v>
      </c>
      <c r="DX16" s="32">
        <f t="shared" si="52"/>
        <v>-3.0975008799718466</v>
      </c>
      <c r="DY16" s="32">
        <f t="shared" si="53"/>
        <v>6.687483736664063</v>
      </c>
      <c r="DZ16" s="32">
        <f t="shared" si="54"/>
        <v>1.7859968000583706</v>
      </c>
      <c r="EA16" s="10">
        <v>16230</v>
      </c>
      <c r="EB16" s="13">
        <v>109.1</v>
      </c>
      <c r="EC16" s="10">
        <v>1526247</v>
      </c>
      <c r="ED16" s="32">
        <f t="shared" si="55"/>
        <v>-1.7435524881946947</v>
      </c>
      <c r="EE16" s="32">
        <f t="shared" si="56"/>
        <v>-46.78048780487805</v>
      </c>
      <c r="EF16" s="32">
        <f t="shared" si="57"/>
        <v>-47.39963261522131</v>
      </c>
      <c r="EG16" s="10">
        <v>15789</v>
      </c>
      <c r="EH16" s="11">
        <v>164.1</v>
      </c>
      <c r="EI16" s="10">
        <v>2261786</v>
      </c>
      <c r="EJ16" s="32">
        <f t="shared" si="58"/>
        <v>-2.717190388170053</v>
      </c>
      <c r="EK16" s="32">
        <f t="shared" si="59"/>
        <v>50.41246562786435</v>
      </c>
      <c r="EL16" s="32">
        <f t="shared" si="60"/>
        <v>48.19265820014715</v>
      </c>
      <c r="EM16" s="10">
        <v>15640</v>
      </c>
      <c r="EN16" s="13">
        <v>234.7</v>
      </c>
      <c r="EO16" s="10">
        <v>3191450</v>
      </c>
      <c r="EP16" s="32">
        <f t="shared" si="61"/>
        <v>-0.9436949775159889</v>
      </c>
      <c r="EQ16" s="32">
        <f t="shared" si="62"/>
        <v>43.022547227300436</v>
      </c>
      <c r="ER16" s="32">
        <f t="shared" si="63"/>
        <v>41.10309286554963</v>
      </c>
      <c r="ES16" s="10">
        <v>15441</v>
      </c>
      <c r="ET16" s="13">
        <v>220.1</v>
      </c>
      <c r="EU16" s="10">
        <v>2986221</v>
      </c>
      <c r="EV16" s="32">
        <f t="shared" si="64"/>
        <v>-1.2723785166240447</v>
      </c>
      <c r="EW16" s="32">
        <f t="shared" si="65"/>
        <v>-6.220707285896879</v>
      </c>
      <c r="EX16" s="32">
        <f t="shared" si="66"/>
        <v>-6.430587977251719</v>
      </c>
    </row>
    <row r="17" spans="1:154" ht="12">
      <c r="A17" s="1" t="s">
        <v>22</v>
      </c>
      <c r="B17" s="10">
        <v>6223</v>
      </c>
      <c r="C17" s="11">
        <v>117.8</v>
      </c>
      <c r="D17" s="10">
        <v>498300</v>
      </c>
      <c r="E17" s="10">
        <v>5952</v>
      </c>
      <c r="F17" s="11">
        <v>177.6</v>
      </c>
      <c r="G17" s="10">
        <v>653400</v>
      </c>
      <c r="H17" s="32">
        <f t="shared" si="0"/>
        <v>-4.35481279125824</v>
      </c>
      <c r="I17" s="32">
        <f t="shared" si="1"/>
        <v>50.76400679117148</v>
      </c>
      <c r="J17" s="32">
        <f t="shared" si="2"/>
        <v>31.125827814569533</v>
      </c>
      <c r="K17" s="10">
        <v>5756</v>
      </c>
      <c r="L17" s="11">
        <v>137.2</v>
      </c>
      <c r="M17" s="10">
        <v>544400</v>
      </c>
      <c r="N17" s="32">
        <f t="shared" si="3"/>
        <v>-3.2930107526881756</v>
      </c>
      <c r="O17" s="32">
        <f t="shared" si="4"/>
        <v>-22.747747747747752</v>
      </c>
      <c r="P17" s="32">
        <f t="shared" si="5"/>
        <v>-16.681971227425777</v>
      </c>
      <c r="Q17" s="10">
        <v>5552</v>
      </c>
      <c r="R17" s="11">
        <v>174.5</v>
      </c>
      <c r="S17" s="10">
        <v>680200</v>
      </c>
      <c r="T17" s="32">
        <f t="shared" si="6"/>
        <v>-3.5441278665740157</v>
      </c>
      <c r="U17" s="32">
        <f t="shared" si="7"/>
        <v>27.186588921282805</v>
      </c>
      <c r="V17" s="32">
        <f t="shared" si="8"/>
        <v>24.944893460690665</v>
      </c>
      <c r="W17" s="10">
        <v>5581</v>
      </c>
      <c r="X17" s="11">
        <v>193.1</v>
      </c>
      <c r="Y17" s="10">
        <v>753400</v>
      </c>
      <c r="Z17" s="32">
        <f t="shared" si="67"/>
        <v>0.5223342939481199</v>
      </c>
      <c r="AA17" s="32">
        <f t="shared" si="68"/>
        <v>10.659025787965618</v>
      </c>
      <c r="AB17" s="32">
        <f t="shared" si="69"/>
        <v>10.76154072331667</v>
      </c>
      <c r="AC17" s="10">
        <v>5440</v>
      </c>
      <c r="AD17" s="13">
        <v>202.3</v>
      </c>
      <c r="AE17" s="10">
        <v>770500</v>
      </c>
      <c r="AF17" s="32">
        <f t="shared" si="70"/>
        <v>-2.5264289553843327</v>
      </c>
      <c r="AG17" s="32">
        <f t="shared" si="71"/>
        <v>4.764370792335583</v>
      </c>
      <c r="AH17" s="32">
        <f t="shared" si="72"/>
        <v>2.269710645075662</v>
      </c>
      <c r="AI17" s="10">
        <v>5220</v>
      </c>
      <c r="AJ17" s="13">
        <v>149.7</v>
      </c>
      <c r="AK17" s="10">
        <v>557800</v>
      </c>
      <c r="AL17" s="32">
        <f t="shared" si="73"/>
        <v>-4.044117647058826</v>
      </c>
      <c r="AM17" s="32">
        <f t="shared" si="74"/>
        <v>-26.000988630746434</v>
      </c>
      <c r="AN17" s="32">
        <f t="shared" si="75"/>
        <v>-27.605451005840365</v>
      </c>
      <c r="AO17" s="10">
        <v>5050</v>
      </c>
      <c r="AP17" s="13">
        <v>195.6</v>
      </c>
      <c r="AQ17" s="10">
        <v>691400</v>
      </c>
      <c r="AR17" s="32">
        <f t="shared" si="76"/>
        <v>-3.256704980842912</v>
      </c>
      <c r="AS17" s="32">
        <f t="shared" si="77"/>
        <v>30.661322645290596</v>
      </c>
      <c r="AT17" s="32">
        <f t="shared" si="78"/>
        <v>23.951237002509856</v>
      </c>
      <c r="AU17" s="10">
        <v>5139</v>
      </c>
      <c r="AV17" s="11">
        <v>185</v>
      </c>
      <c r="AW17" s="10">
        <v>775200</v>
      </c>
      <c r="AX17" s="32">
        <f t="shared" si="13"/>
        <v>1.7623762376237693</v>
      </c>
      <c r="AY17" s="32">
        <f t="shared" si="14"/>
        <v>-5.419222903885483</v>
      </c>
      <c r="AZ17" s="32">
        <f t="shared" si="15"/>
        <v>12.120335551055831</v>
      </c>
      <c r="BA17" s="10">
        <v>5020</v>
      </c>
      <c r="BB17" s="11">
        <v>171.3</v>
      </c>
      <c r="BC17" s="10">
        <v>711130</v>
      </c>
      <c r="BD17" s="32">
        <f t="shared" si="16"/>
        <v>-2.3156256080949618</v>
      </c>
      <c r="BE17" s="32">
        <f t="shared" si="17"/>
        <v>-7.4054054054054035</v>
      </c>
      <c r="BF17" s="32">
        <f t="shared" si="18"/>
        <v>-8.26496388028896</v>
      </c>
      <c r="BG17" s="10">
        <v>4703</v>
      </c>
      <c r="BH17" s="11">
        <v>148.8</v>
      </c>
      <c r="BI17" s="10">
        <v>596700</v>
      </c>
      <c r="BJ17" s="32">
        <f t="shared" si="19"/>
        <v>-6.314741035856571</v>
      </c>
      <c r="BK17" s="32">
        <f t="shared" si="20"/>
        <v>-13.134851138353767</v>
      </c>
      <c r="BL17" s="32">
        <f t="shared" si="21"/>
        <v>-16.09129132507418</v>
      </c>
      <c r="BM17" s="10">
        <v>4501</v>
      </c>
      <c r="BN17" s="11">
        <f>674710/3890</f>
        <v>173.44730077120823</v>
      </c>
      <c r="BO17" s="10">
        <v>671700</v>
      </c>
      <c r="BP17" s="32">
        <f t="shared" si="22"/>
        <v>-4.295130767595154</v>
      </c>
      <c r="BQ17" s="32">
        <f t="shared" si="23"/>
        <v>16.564046217209835</v>
      </c>
      <c r="BR17" s="32">
        <f t="shared" si="24"/>
        <v>12.569130216189038</v>
      </c>
      <c r="BS17" s="10">
        <v>4406</v>
      </c>
      <c r="BT17" s="11">
        <f>615160/3847</f>
        <v>159.90642058747076</v>
      </c>
      <c r="BU17" s="10">
        <v>613700</v>
      </c>
      <c r="BV17" s="32">
        <f t="shared" si="25"/>
        <v>-2.1106420795378824</v>
      </c>
      <c r="BW17" s="32">
        <f t="shared" si="26"/>
        <v>-7.806913179697759</v>
      </c>
      <c r="BX17" s="32">
        <f t="shared" si="27"/>
        <v>-8.634807205597738</v>
      </c>
      <c r="BY17" s="10">
        <v>4456</v>
      </c>
      <c r="BZ17" s="11">
        <f>750125/3897</f>
        <v>192.48781113677188</v>
      </c>
      <c r="CA17" s="10">
        <v>744587</v>
      </c>
      <c r="CB17" s="32">
        <f t="shared" si="28"/>
        <v>1.134816159782119</v>
      </c>
      <c r="CC17" s="32">
        <f t="shared" si="29"/>
        <v>20.375286013908806</v>
      </c>
      <c r="CD17" s="32">
        <f t="shared" si="30"/>
        <v>21.327521590353598</v>
      </c>
      <c r="CE17" s="10">
        <v>4457</v>
      </c>
      <c r="CF17" s="11">
        <v>161.3</v>
      </c>
      <c r="CG17" s="10">
        <v>566000</v>
      </c>
      <c r="CH17" s="32">
        <f t="shared" si="31"/>
        <v>0.022441651705563004</v>
      </c>
      <c r="CI17" s="32">
        <f t="shared" si="32"/>
        <v>-16.20248625229128</v>
      </c>
      <c r="CJ17" s="32">
        <f t="shared" si="33"/>
        <v>-23.984705615327698</v>
      </c>
      <c r="CK17" s="10">
        <v>4577</v>
      </c>
      <c r="CL17" s="11">
        <v>153.7</v>
      </c>
      <c r="CM17" s="10">
        <v>589400</v>
      </c>
      <c r="CN17" s="32">
        <f t="shared" si="34"/>
        <v>2.692393986986758</v>
      </c>
      <c r="CO17" s="32">
        <f t="shared" si="35"/>
        <v>-4.711717296962206</v>
      </c>
      <c r="CP17" s="32">
        <f t="shared" si="36"/>
        <v>4.134275618374559</v>
      </c>
      <c r="CQ17" s="10">
        <v>4621</v>
      </c>
      <c r="CR17" s="11">
        <v>117.9</v>
      </c>
      <c r="CS17" s="10">
        <v>461700</v>
      </c>
      <c r="CT17" s="32">
        <f t="shared" si="37"/>
        <v>0.9613283810356137</v>
      </c>
      <c r="CU17" s="32">
        <f t="shared" si="38"/>
        <v>-23.292127521145076</v>
      </c>
      <c r="CV17" s="32">
        <f t="shared" si="39"/>
        <v>-21.666101119782823</v>
      </c>
      <c r="CW17" s="10">
        <v>4759</v>
      </c>
      <c r="CX17" s="11">
        <v>179.6</v>
      </c>
      <c r="CY17" s="10">
        <v>707269</v>
      </c>
      <c r="CZ17" s="32">
        <f t="shared" si="40"/>
        <v>2.9863665873187557</v>
      </c>
      <c r="DA17" s="32">
        <f t="shared" si="41"/>
        <v>52.33248515691264</v>
      </c>
      <c r="DB17" s="32">
        <f t="shared" si="42"/>
        <v>53.18800086636344</v>
      </c>
      <c r="DC17" s="10">
        <v>4832</v>
      </c>
      <c r="DD17" s="11">
        <v>109.4</v>
      </c>
      <c r="DE17" s="10">
        <v>433495</v>
      </c>
      <c r="DF17" s="32">
        <f t="shared" si="43"/>
        <v>1.5339357007774765</v>
      </c>
      <c r="DG17" s="32">
        <f t="shared" si="44"/>
        <v>-39.086859688195986</v>
      </c>
      <c r="DH17" s="32">
        <f t="shared" si="45"/>
        <v>-38.70861016105612</v>
      </c>
      <c r="DI17" s="10">
        <v>4875</v>
      </c>
      <c r="DJ17" s="11">
        <v>151.4</v>
      </c>
      <c r="DK17" s="10">
        <v>610480</v>
      </c>
      <c r="DL17" s="32">
        <f t="shared" si="46"/>
        <v>0.8899006622516623</v>
      </c>
      <c r="DM17" s="32">
        <f t="shared" si="47"/>
        <v>38.391224862888464</v>
      </c>
      <c r="DN17" s="32">
        <f t="shared" si="48"/>
        <v>40.827460524342854</v>
      </c>
      <c r="DO17" s="10">
        <v>4928</v>
      </c>
      <c r="DP17" s="14">
        <v>96.3</v>
      </c>
      <c r="DQ17" s="10">
        <v>389122</v>
      </c>
      <c r="DR17" s="32">
        <f t="shared" si="49"/>
        <v>1.0871794871794833</v>
      </c>
      <c r="DS17" s="32">
        <f t="shared" si="50"/>
        <v>-36.393659180977544</v>
      </c>
      <c r="DT17" s="32">
        <f t="shared" si="51"/>
        <v>-36.259664526274406</v>
      </c>
      <c r="DU17" s="10">
        <v>4891</v>
      </c>
      <c r="DV17" s="11">
        <v>169.3</v>
      </c>
      <c r="DW17" s="10">
        <v>700074</v>
      </c>
      <c r="DX17" s="32">
        <f t="shared" si="52"/>
        <v>-0.7508116883116855</v>
      </c>
      <c r="DY17" s="32">
        <f t="shared" si="53"/>
        <v>75.80477673935619</v>
      </c>
      <c r="DZ17" s="32">
        <f t="shared" si="54"/>
        <v>79.9111846670196</v>
      </c>
      <c r="EA17" s="10">
        <v>4748</v>
      </c>
      <c r="EB17" s="13">
        <v>73.1</v>
      </c>
      <c r="EC17" s="10">
        <v>301295</v>
      </c>
      <c r="ED17" s="32">
        <f t="shared" si="55"/>
        <v>-2.923737476998568</v>
      </c>
      <c r="EE17" s="32">
        <f t="shared" si="56"/>
        <v>-56.822209096278804</v>
      </c>
      <c r="EF17" s="32">
        <f t="shared" si="57"/>
        <v>-56.96240683127784</v>
      </c>
      <c r="EG17" s="10">
        <v>4771</v>
      </c>
      <c r="EH17" s="11">
        <v>119.6</v>
      </c>
      <c r="EI17" s="10">
        <v>485482</v>
      </c>
      <c r="EJ17" s="32">
        <f t="shared" si="58"/>
        <v>0.4844144903117069</v>
      </c>
      <c r="EK17" s="32">
        <f t="shared" si="59"/>
        <v>63.611491108071135</v>
      </c>
      <c r="EL17" s="32">
        <f t="shared" si="60"/>
        <v>61.13178114472527</v>
      </c>
      <c r="EM17" s="10">
        <v>4761</v>
      </c>
      <c r="EN17" s="13">
        <v>171.8</v>
      </c>
      <c r="EO17" s="10">
        <v>691835</v>
      </c>
      <c r="EP17" s="32">
        <f t="shared" si="61"/>
        <v>-0.20959966464053537</v>
      </c>
      <c r="EQ17" s="32">
        <f t="shared" si="62"/>
        <v>43.64548494983279</v>
      </c>
      <c r="ER17" s="32">
        <f t="shared" si="63"/>
        <v>42.504768456914974</v>
      </c>
      <c r="ES17" s="10">
        <v>4771</v>
      </c>
      <c r="ET17" s="13">
        <v>155.6</v>
      </c>
      <c r="EU17" s="10">
        <v>644422</v>
      </c>
      <c r="EV17" s="32">
        <f t="shared" si="64"/>
        <v>0.2100399075824413</v>
      </c>
      <c r="EW17" s="32">
        <f t="shared" si="65"/>
        <v>-9.42956926658907</v>
      </c>
      <c r="EX17" s="32">
        <f t="shared" si="66"/>
        <v>-6.853223673274698</v>
      </c>
    </row>
    <row r="18" spans="1:154" ht="12">
      <c r="A18" s="1" t="s">
        <v>23</v>
      </c>
      <c r="B18" s="10">
        <v>22187</v>
      </c>
      <c r="C18" s="11">
        <v>364.5</v>
      </c>
      <c r="D18" s="10">
        <v>6141600</v>
      </c>
      <c r="E18" s="10">
        <v>21058</v>
      </c>
      <c r="F18" s="11">
        <v>343.6</v>
      </c>
      <c r="G18" s="10">
        <v>5516800</v>
      </c>
      <c r="H18" s="32">
        <f t="shared" si="0"/>
        <v>-5.088565376121153</v>
      </c>
      <c r="I18" s="32">
        <f t="shared" si="1"/>
        <v>-5.7338820301783215</v>
      </c>
      <c r="J18" s="32">
        <f t="shared" si="2"/>
        <v>-10.173244757066556</v>
      </c>
      <c r="K18" s="10">
        <v>19807</v>
      </c>
      <c r="L18" s="11">
        <v>284</v>
      </c>
      <c r="M18" s="10">
        <v>4246900</v>
      </c>
      <c r="N18" s="32">
        <f t="shared" si="3"/>
        <v>-5.940735112546307</v>
      </c>
      <c r="O18" s="32">
        <f t="shared" si="4"/>
        <v>-17.345750873108273</v>
      </c>
      <c r="P18" s="32">
        <f t="shared" si="5"/>
        <v>-23.018779002320187</v>
      </c>
      <c r="Q18" s="10">
        <v>20432</v>
      </c>
      <c r="R18" s="11">
        <v>386.8</v>
      </c>
      <c r="S18" s="10">
        <v>5584900</v>
      </c>
      <c r="T18" s="32">
        <f t="shared" si="6"/>
        <v>3.1554500934013276</v>
      </c>
      <c r="U18" s="32">
        <f t="shared" si="7"/>
        <v>36.19718309859155</v>
      </c>
      <c r="V18" s="32">
        <f t="shared" si="8"/>
        <v>31.505333301937895</v>
      </c>
      <c r="W18" s="10">
        <v>20977</v>
      </c>
      <c r="X18" s="11">
        <v>343.8</v>
      </c>
      <c r="Y18" s="10">
        <v>5104500</v>
      </c>
      <c r="Z18" s="32">
        <f t="shared" si="67"/>
        <v>2.667384494909939</v>
      </c>
      <c r="AA18" s="32">
        <f t="shared" si="68"/>
        <v>-11.116856256463294</v>
      </c>
      <c r="AB18" s="32">
        <f t="shared" si="69"/>
        <v>-8.601765474762303</v>
      </c>
      <c r="AC18" s="10">
        <v>21371</v>
      </c>
      <c r="AD18" s="13">
        <v>335.3</v>
      </c>
      <c r="AE18" s="10">
        <v>4981400</v>
      </c>
      <c r="AF18" s="32">
        <f t="shared" si="70"/>
        <v>1.8782476045192311</v>
      </c>
      <c r="AG18" s="32">
        <f t="shared" si="71"/>
        <v>-2.4723676556137377</v>
      </c>
      <c r="AH18" s="32">
        <f t="shared" si="72"/>
        <v>-2.411597609951997</v>
      </c>
      <c r="AI18" s="10">
        <v>21432</v>
      </c>
      <c r="AJ18" s="13">
        <v>268.5</v>
      </c>
      <c r="AK18" s="10">
        <v>4248600</v>
      </c>
      <c r="AL18" s="32">
        <f t="shared" si="73"/>
        <v>0.2854335314210914</v>
      </c>
      <c r="AM18" s="32">
        <f t="shared" si="74"/>
        <v>-19.922457500745608</v>
      </c>
      <c r="AN18" s="32">
        <f t="shared" si="75"/>
        <v>-14.710723892881518</v>
      </c>
      <c r="AO18" s="10">
        <v>22172</v>
      </c>
      <c r="AP18" s="13">
        <v>402.5</v>
      </c>
      <c r="AQ18" s="10">
        <v>6576800</v>
      </c>
      <c r="AR18" s="32">
        <f t="shared" si="76"/>
        <v>3.452780888391189</v>
      </c>
      <c r="AS18" s="32">
        <f t="shared" si="77"/>
        <v>49.906890130353815</v>
      </c>
      <c r="AT18" s="32">
        <f t="shared" si="78"/>
        <v>54.79922798098198</v>
      </c>
      <c r="AU18" s="10">
        <v>19780</v>
      </c>
      <c r="AV18" s="11">
        <v>348.1</v>
      </c>
      <c r="AW18" s="10">
        <v>5580500</v>
      </c>
      <c r="AX18" s="32">
        <f t="shared" si="13"/>
        <v>-10.788381742738594</v>
      </c>
      <c r="AY18" s="32">
        <f t="shared" si="14"/>
        <v>-13.515527950310556</v>
      </c>
      <c r="AZ18" s="32">
        <f t="shared" si="15"/>
        <v>-15.148704537160924</v>
      </c>
      <c r="BA18" s="10">
        <v>19039</v>
      </c>
      <c r="BB18" s="11">
        <v>320</v>
      </c>
      <c r="BC18" s="10">
        <v>4948750</v>
      </c>
      <c r="BD18" s="32">
        <f t="shared" si="16"/>
        <v>-3.7462082912032315</v>
      </c>
      <c r="BE18" s="32">
        <f t="shared" si="17"/>
        <v>-8.072392990519972</v>
      </c>
      <c r="BF18" s="32">
        <f t="shared" si="18"/>
        <v>-11.320670190843117</v>
      </c>
      <c r="BG18" s="10">
        <v>18465</v>
      </c>
      <c r="BH18" s="11">
        <v>248.3</v>
      </c>
      <c r="BI18" s="10">
        <v>3830000</v>
      </c>
      <c r="BJ18" s="32">
        <f t="shared" si="19"/>
        <v>-3.0148642260622864</v>
      </c>
      <c r="BK18" s="32">
        <f t="shared" si="20"/>
        <v>-22.40625</v>
      </c>
      <c r="BL18" s="32">
        <f t="shared" si="21"/>
        <v>-22.606718868401117</v>
      </c>
      <c r="BM18" s="10">
        <v>18211</v>
      </c>
      <c r="BN18" s="11">
        <f>BO18/15415</f>
        <v>256.5423289004217</v>
      </c>
      <c r="BO18" s="10">
        <v>3954600</v>
      </c>
      <c r="BP18" s="32">
        <f t="shared" si="22"/>
        <v>-1.3755754129434052</v>
      </c>
      <c r="BQ18" s="32">
        <f t="shared" si="23"/>
        <v>3.319504188651507</v>
      </c>
      <c r="BR18" s="32">
        <f t="shared" si="24"/>
        <v>3.2532637075718043</v>
      </c>
      <c r="BS18" s="10">
        <v>17783</v>
      </c>
      <c r="BT18" s="11">
        <f>BU18/16088</f>
        <v>264.8433615116857</v>
      </c>
      <c r="BU18" s="10">
        <v>4260800</v>
      </c>
      <c r="BV18" s="32">
        <f t="shared" si="25"/>
        <v>-2.3502278842457827</v>
      </c>
      <c r="BW18" s="32">
        <f t="shared" si="26"/>
        <v>3.2357360466958767</v>
      </c>
      <c r="BX18" s="32">
        <f t="shared" si="27"/>
        <v>7.742881707378743</v>
      </c>
      <c r="BY18" s="10">
        <f>15404+1102</f>
        <v>16506</v>
      </c>
      <c r="BZ18" s="11">
        <v>296.7</v>
      </c>
      <c r="CA18" s="10">
        <v>4532300</v>
      </c>
      <c r="CB18" s="32">
        <f t="shared" si="28"/>
        <v>-7.181015576674355</v>
      </c>
      <c r="CC18" s="32">
        <f t="shared" si="29"/>
        <v>12.028482914006759</v>
      </c>
      <c r="CD18" s="32">
        <f t="shared" si="30"/>
        <v>6.37204280886219</v>
      </c>
      <c r="CE18" s="10">
        <v>14404</v>
      </c>
      <c r="CF18" s="11">
        <v>242.8</v>
      </c>
      <c r="CG18" s="10">
        <v>3172900</v>
      </c>
      <c r="CH18" s="32">
        <f t="shared" si="31"/>
        <v>-12.734763116442508</v>
      </c>
      <c r="CI18" s="32">
        <f t="shared" si="32"/>
        <v>-18.1664981462757</v>
      </c>
      <c r="CJ18" s="32">
        <f t="shared" si="33"/>
        <v>-29.993601482690906</v>
      </c>
      <c r="CK18" s="10">
        <v>14050</v>
      </c>
      <c r="CL18" s="11">
        <v>249.9</v>
      </c>
      <c r="CM18" s="10">
        <v>3169200</v>
      </c>
      <c r="CN18" s="32">
        <f t="shared" si="34"/>
        <v>-2.4576506525964987</v>
      </c>
      <c r="CO18" s="32">
        <f t="shared" si="35"/>
        <v>2.9242174629324467</v>
      </c>
      <c r="CP18" s="32">
        <f t="shared" si="36"/>
        <v>-0.1166125626398582</v>
      </c>
      <c r="CQ18" s="10">
        <v>13793</v>
      </c>
      <c r="CR18" s="11">
        <v>179.5</v>
      </c>
      <c r="CS18" s="10">
        <v>2184900</v>
      </c>
      <c r="CT18" s="32">
        <f t="shared" si="37"/>
        <v>-1.829181494661924</v>
      </c>
      <c r="CU18" s="32">
        <f t="shared" si="38"/>
        <v>-28.171268507402957</v>
      </c>
      <c r="CV18" s="32">
        <f t="shared" si="39"/>
        <v>-31.058311245740256</v>
      </c>
      <c r="CW18" s="10">
        <v>13893</v>
      </c>
      <c r="CX18" s="11">
        <v>343.9</v>
      </c>
      <c r="CY18" s="10">
        <v>4105695</v>
      </c>
      <c r="CZ18" s="32">
        <f t="shared" si="40"/>
        <v>0.7250054375407871</v>
      </c>
      <c r="DA18" s="32">
        <f t="shared" si="41"/>
        <v>91.58774373259052</v>
      </c>
      <c r="DB18" s="32">
        <f t="shared" si="42"/>
        <v>87.9122614307291</v>
      </c>
      <c r="DC18" s="10">
        <v>13241</v>
      </c>
      <c r="DD18" s="11">
        <v>258.2</v>
      </c>
      <c r="DE18" s="10">
        <v>3014256</v>
      </c>
      <c r="DF18" s="32">
        <f t="shared" si="43"/>
        <v>-4.693010868782835</v>
      </c>
      <c r="DG18" s="32">
        <f t="shared" si="44"/>
        <v>-24.920034893864496</v>
      </c>
      <c r="DH18" s="32">
        <f t="shared" si="45"/>
        <v>-26.583538231651403</v>
      </c>
      <c r="DI18" s="10">
        <v>11753</v>
      </c>
      <c r="DJ18" s="11">
        <v>251</v>
      </c>
      <c r="DK18" s="10">
        <v>2572047</v>
      </c>
      <c r="DL18" s="32">
        <f t="shared" si="46"/>
        <v>-11.237821916773655</v>
      </c>
      <c r="DM18" s="32">
        <f t="shared" si="47"/>
        <v>-2.7885360185902357</v>
      </c>
      <c r="DN18" s="32">
        <f t="shared" si="48"/>
        <v>-14.670585378282397</v>
      </c>
      <c r="DO18" s="10">
        <v>9882</v>
      </c>
      <c r="DP18" s="14">
        <v>272.9</v>
      </c>
      <c r="DQ18" s="10">
        <v>2335338</v>
      </c>
      <c r="DR18" s="32">
        <f t="shared" si="49"/>
        <v>-15.919339743044333</v>
      </c>
      <c r="DS18" s="32">
        <f t="shared" si="50"/>
        <v>8.725099601593612</v>
      </c>
      <c r="DT18" s="32">
        <f t="shared" si="51"/>
        <v>-9.203136645636718</v>
      </c>
      <c r="DU18" s="10">
        <v>9089</v>
      </c>
      <c r="DV18" s="11">
        <v>271.1</v>
      </c>
      <c r="DW18" s="10">
        <v>2080359</v>
      </c>
      <c r="DX18" s="32">
        <f t="shared" si="52"/>
        <v>-8.024691358024697</v>
      </c>
      <c r="DY18" s="32">
        <f t="shared" si="53"/>
        <v>-0.6595822645657563</v>
      </c>
      <c r="DZ18" s="32">
        <f t="shared" si="54"/>
        <v>-10.91829105679777</v>
      </c>
      <c r="EA18" s="10">
        <v>8822</v>
      </c>
      <c r="EB18" s="13">
        <v>218.7</v>
      </c>
      <c r="EC18" s="10">
        <v>1595704</v>
      </c>
      <c r="ED18" s="32">
        <f t="shared" si="55"/>
        <v>-2.9376168995488996</v>
      </c>
      <c r="EE18" s="32">
        <f t="shared" si="56"/>
        <v>-19.32866101069716</v>
      </c>
      <c r="EF18" s="32">
        <f t="shared" si="57"/>
        <v>-23.296700232988627</v>
      </c>
      <c r="EG18" s="10">
        <v>8603</v>
      </c>
      <c r="EH18" s="11">
        <v>283.3</v>
      </c>
      <c r="EI18" s="10">
        <v>2020804</v>
      </c>
      <c r="EJ18" s="32">
        <f t="shared" si="58"/>
        <v>-2.4824302879165714</v>
      </c>
      <c r="EK18" s="32">
        <f t="shared" si="59"/>
        <v>29.53818015546412</v>
      </c>
      <c r="EL18" s="32">
        <f t="shared" si="60"/>
        <v>26.640279149516445</v>
      </c>
      <c r="EM18" s="10">
        <v>8389</v>
      </c>
      <c r="EN18" s="13">
        <v>298.8</v>
      </c>
      <c r="EO18" s="10">
        <v>2155460</v>
      </c>
      <c r="EP18" s="32">
        <f t="shared" si="61"/>
        <v>-2.4875043589445482</v>
      </c>
      <c r="EQ18" s="32">
        <f t="shared" si="62"/>
        <v>5.47123190963643</v>
      </c>
      <c r="ER18" s="32">
        <f t="shared" si="63"/>
        <v>6.663486414318257</v>
      </c>
      <c r="ES18" s="10">
        <v>8196</v>
      </c>
      <c r="ET18" s="13">
        <v>282</v>
      </c>
      <c r="EU18" s="10">
        <v>2031056</v>
      </c>
      <c r="EV18" s="32">
        <f t="shared" si="64"/>
        <v>-2.300631779711523</v>
      </c>
      <c r="EW18" s="32">
        <f t="shared" si="65"/>
        <v>-5.622489959839356</v>
      </c>
      <c r="EX18" s="32">
        <f t="shared" si="66"/>
        <v>-5.771575440973152</v>
      </c>
    </row>
    <row r="19" spans="1:154" ht="12">
      <c r="A19" s="1" t="s">
        <v>24</v>
      </c>
      <c r="B19" s="10">
        <v>36762</v>
      </c>
      <c r="C19" s="11">
        <v>247.3</v>
      </c>
      <c r="D19" s="10">
        <v>8597900</v>
      </c>
      <c r="E19" s="10">
        <v>34487</v>
      </c>
      <c r="F19" s="11">
        <v>292.7</v>
      </c>
      <c r="G19" s="10">
        <v>9641400</v>
      </c>
      <c r="H19" s="32">
        <f t="shared" si="0"/>
        <v>-6.188455470322609</v>
      </c>
      <c r="I19" s="32">
        <f t="shared" si="1"/>
        <v>18.358269308532144</v>
      </c>
      <c r="J19" s="32">
        <f t="shared" si="2"/>
        <v>12.136684539247952</v>
      </c>
      <c r="K19" s="10">
        <v>31451</v>
      </c>
      <c r="L19" s="11">
        <v>239.1</v>
      </c>
      <c r="M19" s="10">
        <v>7183100</v>
      </c>
      <c r="N19" s="32">
        <f t="shared" si="3"/>
        <v>-8.803317191985386</v>
      </c>
      <c r="O19" s="32">
        <f t="shared" si="4"/>
        <v>-18.312265117868122</v>
      </c>
      <c r="P19" s="32">
        <f t="shared" si="5"/>
        <v>-25.49733441201485</v>
      </c>
      <c r="Q19" s="10">
        <v>31395</v>
      </c>
      <c r="R19" s="11">
        <v>262.1</v>
      </c>
      <c r="S19" s="10">
        <v>7758400</v>
      </c>
      <c r="T19" s="32">
        <f t="shared" si="6"/>
        <v>-0.1780547518361857</v>
      </c>
      <c r="U19" s="32">
        <f t="shared" si="7"/>
        <v>9.619406106231722</v>
      </c>
      <c r="V19" s="32">
        <f t="shared" si="8"/>
        <v>8.009076860965322</v>
      </c>
      <c r="W19" s="10">
        <v>31080</v>
      </c>
      <c r="X19" s="11">
        <v>217.2</v>
      </c>
      <c r="Y19" s="10">
        <v>6276200</v>
      </c>
      <c r="Z19" s="32">
        <f t="shared" si="67"/>
        <v>-1.0033444816053532</v>
      </c>
      <c r="AA19" s="32">
        <f t="shared" si="68"/>
        <v>-17.130866081648236</v>
      </c>
      <c r="AB19" s="32">
        <f t="shared" si="69"/>
        <v>-19.104454526706533</v>
      </c>
      <c r="AC19" s="10">
        <v>31022</v>
      </c>
      <c r="AD19" s="13">
        <v>321.5</v>
      </c>
      <c r="AE19" s="10">
        <v>8931500</v>
      </c>
      <c r="AF19" s="32">
        <f t="shared" si="70"/>
        <v>-0.18661518661518528</v>
      </c>
      <c r="AG19" s="32">
        <f t="shared" si="71"/>
        <v>48.02025782688767</v>
      </c>
      <c r="AH19" s="32">
        <f t="shared" si="72"/>
        <v>42.30744718141551</v>
      </c>
      <c r="AI19" s="10">
        <v>31588</v>
      </c>
      <c r="AJ19" s="13">
        <v>283.6</v>
      </c>
      <c r="AK19" s="10">
        <v>7804900</v>
      </c>
      <c r="AL19" s="32">
        <f t="shared" si="73"/>
        <v>1.824511636902841</v>
      </c>
      <c r="AM19" s="32">
        <f t="shared" si="74"/>
        <v>-11.788491446345247</v>
      </c>
      <c r="AN19" s="32">
        <f t="shared" si="75"/>
        <v>-12.6137826792812</v>
      </c>
      <c r="AO19" s="10">
        <v>31499</v>
      </c>
      <c r="AP19" s="13">
        <v>268.4</v>
      </c>
      <c r="AQ19" s="10">
        <v>7190300</v>
      </c>
      <c r="AR19" s="32">
        <f t="shared" si="76"/>
        <v>-0.2817525642649059</v>
      </c>
      <c r="AS19" s="32">
        <f t="shared" si="77"/>
        <v>-5.3596614950634915</v>
      </c>
      <c r="AT19" s="32">
        <f t="shared" si="78"/>
        <v>-7.874540352855263</v>
      </c>
      <c r="AU19" s="10">
        <v>27184</v>
      </c>
      <c r="AV19" s="11">
        <v>342.4</v>
      </c>
      <c r="AW19" s="10">
        <v>7885400</v>
      </c>
      <c r="AX19" s="32">
        <f t="shared" si="13"/>
        <v>-13.698847582462932</v>
      </c>
      <c r="AY19" s="32">
        <f t="shared" si="14"/>
        <v>27.570789865871845</v>
      </c>
      <c r="AZ19" s="32">
        <f t="shared" si="15"/>
        <v>9.667190520562428</v>
      </c>
      <c r="BA19" s="10">
        <v>26975</v>
      </c>
      <c r="BB19" s="11">
        <v>298.6</v>
      </c>
      <c r="BC19" s="10">
        <v>6842610</v>
      </c>
      <c r="BD19" s="32">
        <f t="shared" si="16"/>
        <v>-0.7688346085932949</v>
      </c>
      <c r="BE19" s="32">
        <f t="shared" si="17"/>
        <v>-12.792056074766336</v>
      </c>
      <c r="BF19" s="32">
        <f t="shared" si="18"/>
        <v>-13.224313287848432</v>
      </c>
      <c r="BG19" s="10">
        <v>26063</v>
      </c>
      <c r="BH19" s="11">
        <v>196.7</v>
      </c>
      <c r="BI19" s="10">
        <v>4387900</v>
      </c>
      <c r="BJ19" s="32">
        <f t="shared" si="19"/>
        <v>-3.380908248378134</v>
      </c>
      <c r="BK19" s="32">
        <f t="shared" si="20"/>
        <v>-34.125920964501006</v>
      </c>
      <c r="BL19" s="32">
        <f t="shared" si="21"/>
        <v>-35.87388438037533</v>
      </c>
      <c r="BM19" s="10">
        <v>26164</v>
      </c>
      <c r="BN19" s="11">
        <f>BO19/22474</f>
        <v>245.40802705348403</v>
      </c>
      <c r="BO19" s="10">
        <v>5515300</v>
      </c>
      <c r="BP19" s="32">
        <f t="shared" si="22"/>
        <v>0.3875225415339685</v>
      </c>
      <c r="BQ19" s="32">
        <f t="shared" si="23"/>
        <v>24.762596366794128</v>
      </c>
      <c r="BR19" s="32">
        <f t="shared" si="24"/>
        <v>25.693384078944376</v>
      </c>
      <c r="BS19" s="10">
        <v>25888</v>
      </c>
      <c r="BT19" s="11">
        <f>BU19/22606</f>
        <v>234.9332035742723</v>
      </c>
      <c r="BU19" s="10">
        <v>5310900</v>
      </c>
      <c r="BV19" s="32">
        <f t="shared" si="25"/>
        <v>-1.0548845742241184</v>
      </c>
      <c r="BW19" s="32">
        <f t="shared" si="26"/>
        <v>-4.268329608032289</v>
      </c>
      <c r="BX19" s="32">
        <f t="shared" si="27"/>
        <v>-3.7060540677750993</v>
      </c>
      <c r="BY19" s="10">
        <v>26639</v>
      </c>
      <c r="BZ19" s="11">
        <v>270.9</v>
      </c>
      <c r="CA19" s="10">
        <v>6203100</v>
      </c>
      <c r="CB19" s="32">
        <f t="shared" si="28"/>
        <v>2.9009579728059265</v>
      </c>
      <c r="CC19" s="32">
        <f t="shared" si="29"/>
        <v>15.309371293001178</v>
      </c>
      <c r="CD19" s="32">
        <f t="shared" si="30"/>
        <v>16.7994125289499</v>
      </c>
      <c r="CE19" s="10">
        <v>27510</v>
      </c>
      <c r="CF19" s="11">
        <v>198</v>
      </c>
      <c r="CG19" s="10">
        <v>4250300</v>
      </c>
      <c r="CH19" s="32">
        <f t="shared" si="31"/>
        <v>3.269642253838356</v>
      </c>
      <c r="CI19" s="32">
        <f t="shared" si="32"/>
        <v>-26.91029900332225</v>
      </c>
      <c r="CJ19" s="32">
        <f t="shared" si="33"/>
        <v>-31.481033676710027</v>
      </c>
      <c r="CK19" s="10">
        <v>28753</v>
      </c>
      <c r="CL19" s="11">
        <v>271.2</v>
      </c>
      <c r="CM19" s="10">
        <v>6227500</v>
      </c>
      <c r="CN19" s="32">
        <f t="shared" si="34"/>
        <v>4.518356961105056</v>
      </c>
      <c r="CO19" s="32">
        <f t="shared" si="35"/>
        <v>36.96969696969697</v>
      </c>
      <c r="CP19" s="32">
        <f t="shared" si="36"/>
        <v>46.51906924217113</v>
      </c>
      <c r="CQ19" s="10">
        <v>29247</v>
      </c>
      <c r="CR19" s="11">
        <v>178.6</v>
      </c>
      <c r="CS19" s="10">
        <v>3826600</v>
      </c>
      <c r="CT19" s="32">
        <f t="shared" si="37"/>
        <v>1.7180815914861114</v>
      </c>
      <c r="CU19" s="32">
        <f t="shared" si="38"/>
        <v>-34.14454277286136</v>
      </c>
      <c r="CV19" s="32">
        <f t="shared" si="39"/>
        <v>-38.5531914893617</v>
      </c>
      <c r="CW19" s="10">
        <v>30169</v>
      </c>
      <c r="CX19" s="11">
        <v>315.6</v>
      </c>
      <c r="CY19" s="10">
        <v>7682152</v>
      </c>
      <c r="CZ19" s="32">
        <f t="shared" si="40"/>
        <v>3.152460081375864</v>
      </c>
      <c r="DA19" s="32">
        <f t="shared" si="41"/>
        <v>76.70772676371783</v>
      </c>
      <c r="DB19" s="32">
        <f t="shared" si="42"/>
        <v>100.75659854701303</v>
      </c>
      <c r="DC19" s="10">
        <v>30375</v>
      </c>
      <c r="DD19" s="11">
        <v>227.7</v>
      </c>
      <c r="DE19" s="10">
        <v>5784615</v>
      </c>
      <c r="DF19" s="32">
        <f t="shared" si="43"/>
        <v>0.6828201133614016</v>
      </c>
      <c r="DG19" s="32">
        <f t="shared" si="44"/>
        <v>-27.851711026615973</v>
      </c>
      <c r="DH19" s="32">
        <f t="shared" si="45"/>
        <v>-24.70059170919815</v>
      </c>
      <c r="DI19" s="10">
        <v>30719</v>
      </c>
      <c r="DJ19" s="11">
        <v>230.8</v>
      </c>
      <c r="DK19" s="10">
        <v>5834576</v>
      </c>
      <c r="DL19" s="32">
        <f t="shared" si="46"/>
        <v>1.1325102880658449</v>
      </c>
      <c r="DM19" s="32">
        <f t="shared" si="47"/>
        <v>1.3614404918752854</v>
      </c>
      <c r="DN19" s="32">
        <f t="shared" si="48"/>
        <v>0.863687557426033</v>
      </c>
      <c r="DO19" s="10">
        <v>29958</v>
      </c>
      <c r="DP19" s="14">
        <v>228.15</v>
      </c>
      <c r="DQ19" s="10">
        <v>5534516</v>
      </c>
      <c r="DR19" s="32">
        <f t="shared" si="49"/>
        <v>-2.47729418275334</v>
      </c>
      <c r="DS19" s="32">
        <f t="shared" si="50"/>
        <v>-1.148180242634325</v>
      </c>
      <c r="DT19" s="32">
        <f t="shared" si="51"/>
        <v>-5.142790153046249</v>
      </c>
      <c r="DU19" s="10">
        <v>31524</v>
      </c>
      <c r="DV19" s="11">
        <v>249.6</v>
      </c>
      <c r="DW19" s="10">
        <v>6247052</v>
      </c>
      <c r="DX19" s="32">
        <f t="shared" si="52"/>
        <v>5.227318245543756</v>
      </c>
      <c r="DY19" s="32">
        <f t="shared" si="53"/>
        <v>9.401709401709397</v>
      </c>
      <c r="DZ19" s="32">
        <f t="shared" si="54"/>
        <v>12.87440491634679</v>
      </c>
      <c r="EA19" s="10">
        <v>30669</v>
      </c>
      <c r="EB19" s="13">
        <v>141.8</v>
      </c>
      <c r="EC19" s="10">
        <v>3404310</v>
      </c>
      <c r="ED19" s="32">
        <f t="shared" si="55"/>
        <v>-2.712219261515031</v>
      </c>
      <c r="EE19" s="32">
        <f t="shared" si="56"/>
        <v>-43.189102564102555</v>
      </c>
      <c r="EF19" s="32">
        <f t="shared" si="57"/>
        <v>-45.50533595686414</v>
      </c>
      <c r="EG19" s="10">
        <v>29628</v>
      </c>
      <c r="EH19" s="11">
        <v>256.8</v>
      </c>
      <c r="EI19" s="10">
        <v>6594239</v>
      </c>
      <c r="EJ19" s="32">
        <f t="shared" si="58"/>
        <v>-3.394306954905602</v>
      </c>
      <c r="EK19" s="32">
        <f t="shared" si="59"/>
        <v>81.10014104372354</v>
      </c>
      <c r="EL19" s="32">
        <f t="shared" si="60"/>
        <v>93.70265927603538</v>
      </c>
      <c r="EM19" s="10">
        <v>28956</v>
      </c>
      <c r="EN19" s="13">
        <v>198.5</v>
      </c>
      <c r="EO19" s="10">
        <v>5129741</v>
      </c>
      <c r="EP19" s="32">
        <f t="shared" si="61"/>
        <v>-2.2681247468610763</v>
      </c>
      <c r="EQ19" s="32">
        <f t="shared" si="62"/>
        <v>-22.702492211838006</v>
      </c>
      <c r="ER19" s="32">
        <f t="shared" si="63"/>
        <v>-22.208749182430296</v>
      </c>
      <c r="ES19" s="10">
        <v>29043</v>
      </c>
      <c r="ET19" s="13">
        <v>239.5</v>
      </c>
      <c r="EU19" s="10">
        <v>5828063</v>
      </c>
      <c r="EV19" s="32">
        <f t="shared" si="64"/>
        <v>0.3004558640696189</v>
      </c>
      <c r="EW19" s="32">
        <f t="shared" si="65"/>
        <v>20.654911838790937</v>
      </c>
      <c r="EX19" s="32">
        <f t="shared" si="66"/>
        <v>13.613201914092741</v>
      </c>
    </row>
    <row r="20" spans="1:154" ht="12">
      <c r="A20" s="1" t="s">
        <v>25</v>
      </c>
      <c r="B20" s="10">
        <v>642</v>
      </c>
      <c r="C20" s="11">
        <v>242.6</v>
      </c>
      <c r="D20" s="10">
        <v>105300</v>
      </c>
      <c r="E20" s="10">
        <v>638</v>
      </c>
      <c r="F20" s="11">
        <v>210.3</v>
      </c>
      <c r="G20" s="10">
        <v>95900</v>
      </c>
      <c r="H20" s="32">
        <f t="shared" si="0"/>
        <v>-0.6230529595015639</v>
      </c>
      <c r="I20" s="32">
        <f t="shared" si="1"/>
        <v>-13.314097279472378</v>
      </c>
      <c r="J20" s="32">
        <f t="shared" si="2"/>
        <v>-8.926875593542263</v>
      </c>
      <c r="K20" s="10">
        <v>655</v>
      </c>
      <c r="L20" s="11">
        <v>239.2</v>
      </c>
      <c r="M20" s="10">
        <v>116000</v>
      </c>
      <c r="N20" s="32">
        <f t="shared" si="3"/>
        <v>2.6645768025078382</v>
      </c>
      <c r="O20" s="32">
        <f t="shared" si="4"/>
        <v>13.742272943414164</v>
      </c>
      <c r="P20" s="32">
        <f t="shared" si="5"/>
        <v>20.959332638164753</v>
      </c>
      <c r="Q20" s="10">
        <v>732</v>
      </c>
      <c r="R20" s="11">
        <v>235.2</v>
      </c>
      <c r="S20" s="10">
        <v>120100</v>
      </c>
      <c r="T20" s="32">
        <f t="shared" si="6"/>
        <v>11.755725190839698</v>
      </c>
      <c r="U20" s="32">
        <f t="shared" si="7"/>
        <v>-1.6722408026755744</v>
      </c>
      <c r="V20" s="32">
        <f t="shared" si="8"/>
        <v>3.5344827586206833</v>
      </c>
      <c r="W20" s="10">
        <v>831</v>
      </c>
      <c r="X20" s="11">
        <v>288.8</v>
      </c>
      <c r="Y20" s="10">
        <v>145800</v>
      </c>
      <c r="Z20" s="32">
        <f t="shared" si="67"/>
        <v>13.52459016393442</v>
      </c>
      <c r="AA20" s="32">
        <f t="shared" si="68"/>
        <v>22.78911564625851</v>
      </c>
      <c r="AB20" s="32">
        <f t="shared" si="69"/>
        <v>21.398834304746046</v>
      </c>
      <c r="AC20" s="10">
        <v>968</v>
      </c>
      <c r="AD20" s="13">
        <v>265.8</v>
      </c>
      <c r="AE20" s="10">
        <v>159600</v>
      </c>
      <c r="AF20" s="32">
        <f t="shared" si="70"/>
        <v>16.486161251504214</v>
      </c>
      <c r="AG20" s="32">
        <f t="shared" si="71"/>
        <v>-7.9639889196675995</v>
      </c>
      <c r="AH20" s="32">
        <f t="shared" si="72"/>
        <v>9.465020576131693</v>
      </c>
      <c r="AI20" s="10">
        <v>925</v>
      </c>
      <c r="AJ20" s="13">
        <v>291.3</v>
      </c>
      <c r="AK20" s="10">
        <v>199700</v>
      </c>
      <c r="AL20" s="32">
        <f t="shared" si="73"/>
        <v>-4.442148760330582</v>
      </c>
      <c r="AM20" s="32">
        <f t="shared" si="74"/>
        <v>9.59367945823928</v>
      </c>
      <c r="AN20" s="32">
        <f t="shared" si="75"/>
        <v>25.125313283208015</v>
      </c>
      <c r="AO20" s="10">
        <v>952</v>
      </c>
      <c r="AP20" s="13">
        <v>310.7</v>
      </c>
      <c r="AQ20" s="10">
        <v>220500</v>
      </c>
      <c r="AR20" s="32">
        <f t="shared" si="76"/>
        <v>2.9189189189189193</v>
      </c>
      <c r="AS20" s="32">
        <f t="shared" si="77"/>
        <v>6.659800892550635</v>
      </c>
      <c r="AT20" s="32">
        <f t="shared" si="78"/>
        <v>10.415623435152725</v>
      </c>
      <c r="AU20" s="10">
        <v>1322</v>
      </c>
      <c r="AV20" s="11">
        <v>313.1</v>
      </c>
      <c r="AW20" s="10">
        <v>343200</v>
      </c>
      <c r="AX20" s="32">
        <f t="shared" si="13"/>
        <v>38.865546218487395</v>
      </c>
      <c r="AY20" s="32">
        <f t="shared" si="14"/>
        <v>0.7724493080141741</v>
      </c>
      <c r="AZ20" s="32">
        <f t="shared" si="15"/>
        <v>55.646258503401356</v>
      </c>
      <c r="BA20" s="10">
        <v>1537</v>
      </c>
      <c r="BB20" s="11">
        <v>263</v>
      </c>
      <c r="BC20" s="10">
        <v>351610</v>
      </c>
      <c r="BD20" s="32">
        <f t="shared" si="16"/>
        <v>16.263237518910742</v>
      </c>
      <c r="BE20" s="32">
        <f t="shared" si="17"/>
        <v>-16.001277547109552</v>
      </c>
      <c r="BF20" s="32">
        <f t="shared" si="18"/>
        <v>2.4504662004661952</v>
      </c>
      <c r="BG20" s="10">
        <v>1425</v>
      </c>
      <c r="BH20" s="11">
        <v>143.1</v>
      </c>
      <c r="BI20" s="10">
        <v>189500</v>
      </c>
      <c r="BJ20" s="32">
        <f t="shared" si="19"/>
        <v>-7.286922576447623</v>
      </c>
      <c r="BK20" s="32">
        <f t="shared" si="20"/>
        <v>-45.5893536121673</v>
      </c>
      <c r="BL20" s="32">
        <f t="shared" si="21"/>
        <v>-46.10505958306078</v>
      </c>
      <c r="BM20" s="10">
        <v>1349</v>
      </c>
      <c r="BN20" s="11">
        <f>BO20/1284</f>
        <v>205.21806853582555</v>
      </c>
      <c r="BO20" s="10">
        <v>263500</v>
      </c>
      <c r="BP20" s="32">
        <f t="shared" si="22"/>
        <v>-5.333333333333329</v>
      </c>
      <c r="BQ20" s="32">
        <f t="shared" si="23"/>
        <v>43.40885292510521</v>
      </c>
      <c r="BR20" s="32">
        <f t="shared" si="24"/>
        <v>39.05013192612137</v>
      </c>
      <c r="BS20" s="10">
        <v>1306</v>
      </c>
      <c r="BT20" s="11">
        <v>212.5</v>
      </c>
      <c r="BU20" s="10">
        <v>269600</v>
      </c>
      <c r="BV20" s="32">
        <f t="shared" si="25"/>
        <v>-3.1875463306152767</v>
      </c>
      <c r="BW20" s="32">
        <f t="shared" si="26"/>
        <v>3.548387096774192</v>
      </c>
      <c r="BX20" s="32">
        <f t="shared" si="27"/>
        <v>2.3149905123339636</v>
      </c>
      <c r="BY20" s="10">
        <v>1346</v>
      </c>
      <c r="BZ20" s="11">
        <v>241.7</v>
      </c>
      <c r="CA20" s="10">
        <v>300000</v>
      </c>
      <c r="CB20" s="32">
        <f t="shared" si="28"/>
        <v>3.062787136294034</v>
      </c>
      <c r="CC20" s="32">
        <f t="shared" si="29"/>
        <v>13.741176470588229</v>
      </c>
      <c r="CD20" s="32">
        <f t="shared" si="30"/>
        <v>11.275964391691389</v>
      </c>
      <c r="CE20" s="10">
        <v>1383</v>
      </c>
      <c r="CF20" s="11">
        <v>275.1</v>
      </c>
      <c r="CG20" s="10">
        <v>348500</v>
      </c>
      <c r="CH20" s="32">
        <f t="shared" si="31"/>
        <v>2.7488855869242173</v>
      </c>
      <c r="CI20" s="32">
        <f t="shared" si="32"/>
        <v>13.818783616052983</v>
      </c>
      <c r="CJ20" s="32">
        <f t="shared" si="33"/>
        <v>16.16666666666667</v>
      </c>
      <c r="CK20" s="10">
        <v>1312</v>
      </c>
      <c r="CL20" s="11">
        <v>238.3</v>
      </c>
      <c r="CM20" s="10">
        <v>292500</v>
      </c>
      <c r="CN20" s="32">
        <f t="shared" si="34"/>
        <v>-5.133767172812725</v>
      </c>
      <c r="CO20" s="32">
        <f t="shared" si="35"/>
        <v>-13.376953834969115</v>
      </c>
      <c r="CP20" s="32">
        <f t="shared" si="36"/>
        <v>-16.068866571018646</v>
      </c>
      <c r="CQ20" s="10">
        <v>1318</v>
      </c>
      <c r="CR20" s="11">
        <v>186.2</v>
      </c>
      <c r="CS20" s="10">
        <v>225300</v>
      </c>
      <c r="CT20" s="32">
        <f t="shared" si="37"/>
        <v>0.4573170731707279</v>
      </c>
      <c r="CU20" s="32">
        <f t="shared" si="38"/>
        <v>-21.86319765002098</v>
      </c>
      <c r="CV20" s="32">
        <f t="shared" si="39"/>
        <v>-22.974358974358978</v>
      </c>
      <c r="CW20" s="10">
        <v>1339</v>
      </c>
      <c r="CX20" s="11">
        <v>212.9</v>
      </c>
      <c r="CY20" s="10">
        <v>258059</v>
      </c>
      <c r="CZ20" s="32">
        <f t="shared" si="40"/>
        <v>1.5933232169954437</v>
      </c>
      <c r="DA20" s="32">
        <f t="shared" si="41"/>
        <v>14.339419978517725</v>
      </c>
      <c r="DB20" s="32">
        <f t="shared" si="42"/>
        <v>14.540168664003545</v>
      </c>
      <c r="DC20" s="10">
        <v>1346</v>
      </c>
      <c r="DD20" s="11">
        <v>187.4</v>
      </c>
      <c r="DE20" s="10">
        <v>225661</v>
      </c>
      <c r="DF20" s="32">
        <f t="shared" si="43"/>
        <v>0.5227781926811019</v>
      </c>
      <c r="DG20" s="32">
        <f t="shared" si="44"/>
        <v>-11.977454203851579</v>
      </c>
      <c r="DH20" s="32">
        <f t="shared" si="45"/>
        <v>-12.55449335229541</v>
      </c>
      <c r="DI20" s="10">
        <v>1345</v>
      </c>
      <c r="DJ20" s="11">
        <v>162.9</v>
      </c>
      <c r="DK20" s="10">
        <v>182216</v>
      </c>
      <c r="DL20" s="32">
        <f t="shared" si="46"/>
        <v>-0.07429420505201279</v>
      </c>
      <c r="DM20" s="32">
        <f t="shared" si="47"/>
        <v>-13.073639274279614</v>
      </c>
      <c r="DN20" s="32">
        <f t="shared" si="48"/>
        <v>-19.252329822166885</v>
      </c>
      <c r="DO20" s="10">
        <v>1353</v>
      </c>
      <c r="DP20" s="14">
        <v>169.3</v>
      </c>
      <c r="DQ20" s="10">
        <v>214708</v>
      </c>
      <c r="DR20" s="32">
        <f t="shared" si="49"/>
        <v>0.5947955390334556</v>
      </c>
      <c r="DS20" s="32">
        <f t="shared" si="50"/>
        <v>3.928790669122151</v>
      </c>
      <c r="DT20" s="32">
        <f t="shared" si="51"/>
        <v>17.83158449312903</v>
      </c>
      <c r="DU20" s="10">
        <v>1330</v>
      </c>
      <c r="DV20" s="11">
        <v>173.8</v>
      </c>
      <c r="DW20" s="10">
        <v>218416</v>
      </c>
      <c r="DX20" s="32">
        <f t="shared" si="52"/>
        <v>-1.6999260901699955</v>
      </c>
      <c r="DY20" s="32">
        <f t="shared" si="53"/>
        <v>2.658003544004714</v>
      </c>
      <c r="DZ20" s="32">
        <f t="shared" si="54"/>
        <v>1.7269966652383744</v>
      </c>
      <c r="EA20" s="10">
        <v>1305</v>
      </c>
      <c r="EB20" s="13">
        <v>130</v>
      </c>
      <c r="EC20" s="10">
        <v>158113</v>
      </c>
      <c r="ED20" s="32">
        <f t="shared" si="55"/>
        <v>-1.8796992481203034</v>
      </c>
      <c r="EE20" s="32">
        <f t="shared" si="56"/>
        <v>-25.201380897583434</v>
      </c>
      <c r="EF20" s="32">
        <f t="shared" si="57"/>
        <v>-27.609241081239475</v>
      </c>
      <c r="EG20" s="10">
        <v>1303</v>
      </c>
      <c r="EH20" s="11">
        <v>140.5</v>
      </c>
      <c r="EI20" s="10">
        <v>174685</v>
      </c>
      <c r="EJ20" s="32">
        <f t="shared" si="58"/>
        <v>-0.15325670498084776</v>
      </c>
      <c r="EK20" s="32">
        <f t="shared" si="59"/>
        <v>8.07692307692308</v>
      </c>
      <c r="EL20" s="32">
        <f t="shared" si="60"/>
        <v>10.481111610051045</v>
      </c>
      <c r="EM20" s="10">
        <v>1276</v>
      </c>
      <c r="EN20" s="13">
        <v>138.8</v>
      </c>
      <c r="EO20" s="10">
        <v>171067</v>
      </c>
      <c r="EP20" s="32">
        <f t="shared" si="61"/>
        <v>-2.072141212586345</v>
      </c>
      <c r="EQ20" s="32">
        <f t="shared" si="62"/>
        <v>-1.2099644128113738</v>
      </c>
      <c r="ER20" s="32">
        <f t="shared" si="63"/>
        <v>-2.0711566534046995</v>
      </c>
      <c r="ES20" s="10">
        <v>889</v>
      </c>
      <c r="ET20" s="13">
        <v>157.1</v>
      </c>
      <c r="EU20" s="10">
        <v>123975</v>
      </c>
      <c r="EV20" s="32">
        <f t="shared" si="64"/>
        <v>-30.329153605015676</v>
      </c>
      <c r="EW20" s="32">
        <f t="shared" si="65"/>
        <v>13.18443804034581</v>
      </c>
      <c r="EX20" s="32">
        <f t="shared" si="66"/>
        <v>-27.528395307101903</v>
      </c>
    </row>
    <row r="21" spans="1:154" ht="12">
      <c r="A21" s="1" t="s">
        <v>26</v>
      </c>
      <c r="B21" s="10">
        <v>242361</v>
      </c>
      <c r="C21" s="11">
        <v>143.9</v>
      </c>
      <c r="D21" s="10">
        <v>15052500</v>
      </c>
      <c r="E21" s="10">
        <v>231864</v>
      </c>
      <c r="F21" s="11">
        <v>144.6</v>
      </c>
      <c r="G21" s="10">
        <v>15141000</v>
      </c>
      <c r="H21" s="32">
        <f t="shared" si="0"/>
        <v>-4.3311423867701535</v>
      </c>
      <c r="I21" s="32">
        <f t="shared" si="1"/>
        <v>0.48644892286309016</v>
      </c>
      <c r="J21" s="32">
        <f t="shared" si="2"/>
        <v>0.587942202291984</v>
      </c>
      <c r="K21" s="10">
        <v>212039</v>
      </c>
      <c r="L21" s="11">
        <v>129.6</v>
      </c>
      <c r="M21" s="10">
        <v>13473900</v>
      </c>
      <c r="N21" s="32">
        <f t="shared" si="3"/>
        <v>-8.550270848428383</v>
      </c>
      <c r="O21" s="32">
        <f t="shared" si="4"/>
        <v>-10.373443983402481</v>
      </c>
      <c r="P21" s="32">
        <f t="shared" si="5"/>
        <v>-11.010501287893803</v>
      </c>
      <c r="Q21" s="10">
        <v>201569</v>
      </c>
      <c r="R21" s="11">
        <v>152</v>
      </c>
      <c r="S21" s="10">
        <v>16031400</v>
      </c>
      <c r="T21" s="32">
        <f t="shared" si="6"/>
        <v>-4.937770881771755</v>
      </c>
      <c r="U21" s="32">
        <f t="shared" si="7"/>
        <v>17.28395061728395</v>
      </c>
      <c r="V21" s="32">
        <f t="shared" si="8"/>
        <v>18.981141317658583</v>
      </c>
      <c r="W21" s="10">
        <v>192457</v>
      </c>
      <c r="X21" s="11">
        <v>125.4</v>
      </c>
      <c r="Y21" s="10">
        <v>13216200</v>
      </c>
      <c r="Z21" s="32">
        <f t="shared" si="67"/>
        <v>-4.520536392004729</v>
      </c>
      <c r="AA21" s="32">
        <f t="shared" si="68"/>
        <v>-17.5</v>
      </c>
      <c r="AB21" s="32">
        <f t="shared" si="69"/>
        <v>-17.560537445263677</v>
      </c>
      <c r="AC21" s="10">
        <v>183898</v>
      </c>
      <c r="AD21" s="13">
        <v>168</v>
      </c>
      <c r="AE21" s="10">
        <v>17509400</v>
      </c>
      <c r="AF21" s="32">
        <f t="shared" si="70"/>
        <v>-4.44722717282302</v>
      </c>
      <c r="AG21" s="32">
        <f t="shared" si="71"/>
        <v>33.97129186602871</v>
      </c>
      <c r="AH21" s="32">
        <f t="shared" si="72"/>
        <v>32.48437523645222</v>
      </c>
      <c r="AI21" s="10">
        <v>176804</v>
      </c>
      <c r="AJ21" s="13">
        <v>124.5</v>
      </c>
      <c r="AK21" s="10">
        <v>12741500</v>
      </c>
      <c r="AL21" s="32">
        <f t="shared" si="73"/>
        <v>-3.8575732199371373</v>
      </c>
      <c r="AM21" s="32">
        <f t="shared" si="74"/>
        <v>-25.89285714285714</v>
      </c>
      <c r="AN21" s="32">
        <f t="shared" si="75"/>
        <v>-27.230516179880524</v>
      </c>
      <c r="AO21" s="10">
        <v>158145</v>
      </c>
      <c r="AP21" s="13">
        <v>145.9</v>
      </c>
      <c r="AQ21" s="10">
        <v>14377800</v>
      </c>
      <c r="AR21" s="32">
        <f t="shared" si="76"/>
        <v>-10.553494264835635</v>
      </c>
      <c r="AS21" s="32">
        <f t="shared" si="77"/>
        <v>17.188755020080322</v>
      </c>
      <c r="AT21" s="32">
        <f t="shared" si="78"/>
        <v>12.842287014872653</v>
      </c>
      <c r="AU21" s="10">
        <v>85441</v>
      </c>
      <c r="AV21" s="11">
        <v>187.3</v>
      </c>
      <c r="AW21" s="10">
        <v>14585700</v>
      </c>
      <c r="AX21" s="32">
        <f t="shared" si="13"/>
        <v>-45.97299946251857</v>
      </c>
      <c r="AY21" s="32">
        <f t="shared" si="14"/>
        <v>28.375599725839606</v>
      </c>
      <c r="AZ21" s="32">
        <f t="shared" si="15"/>
        <v>1.4459792179610247</v>
      </c>
      <c r="BA21" s="10">
        <v>84582</v>
      </c>
      <c r="BB21" s="11">
        <v>164</v>
      </c>
      <c r="BC21" s="10">
        <v>12684935</v>
      </c>
      <c r="BD21" s="32">
        <f t="shared" si="16"/>
        <v>-1.0053721281352068</v>
      </c>
      <c r="BE21" s="32">
        <f t="shared" si="17"/>
        <v>-12.439935931660443</v>
      </c>
      <c r="BF21" s="32">
        <f t="shared" si="18"/>
        <v>-13.03170228374367</v>
      </c>
      <c r="BG21" s="10">
        <v>77093</v>
      </c>
      <c r="BH21" s="11">
        <v>79.9</v>
      </c>
      <c r="BI21" s="10">
        <v>5572900</v>
      </c>
      <c r="BJ21" s="32">
        <f t="shared" si="19"/>
        <v>-8.854129720271459</v>
      </c>
      <c r="BK21" s="32">
        <f t="shared" si="20"/>
        <v>-51.28048780487804</v>
      </c>
      <c r="BL21" s="32">
        <f t="shared" si="21"/>
        <v>-56.066783156555395</v>
      </c>
      <c r="BM21" s="10">
        <v>76812</v>
      </c>
      <c r="BN21" s="11">
        <v>163</v>
      </c>
      <c r="BO21" s="10">
        <v>11198000</v>
      </c>
      <c r="BP21" s="32">
        <f t="shared" si="22"/>
        <v>-0.36449483091850254</v>
      </c>
      <c r="BQ21" s="32">
        <f t="shared" si="23"/>
        <v>104.00500625782226</v>
      </c>
      <c r="BR21" s="32">
        <f t="shared" si="24"/>
        <v>100.93667569846937</v>
      </c>
      <c r="BS21" s="10">
        <f>6190+67377</f>
        <v>73567</v>
      </c>
      <c r="BT21" s="11">
        <f>11856160/67377</f>
        <v>175.9674666429197</v>
      </c>
      <c r="BU21" s="10">
        <v>11849189</v>
      </c>
      <c r="BV21" s="32">
        <f t="shared" si="25"/>
        <v>-4.224600322866223</v>
      </c>
      <c r="BW21" s="32">
        <f t="shared" si="26"/>
        <v>7.955501007926202</v>
      </c>
      <c r="BX21" s="32">
        <f t="shared" si="27"/>
        <v>5.815225933202356</v>
      </c>
      <c r="BY21" s="10">
        <v>72155</v>
      </c>
      <c r="BZ21" s="11">
        <v>150.8</v>
      </c>
      <c r="CA21" s="10">
        <v>10083200</v>
      </c>
      <c r="CB21" s="32">
        <f t="shared" si="28"/>
        <v>-1.9193388339880642</v>
      </c>
      <c r="CC21" s="32">
        <f t="shared" si="29"/>
        <v>-14.302340724146774</v>
      </c>
      <c r="CD21" s="32">
        <f t="shared" si="30"/>
        <v>-14.903880763485162</v>
      </c>
      <c r="CE21" s="10">
        <v>71361</v>
      </c>
      <c r="CF21" s="11">
        <v>145</v>
      </c>
      <c r="CG21" s="10">
        <v>9734800</v>
      </c>
      <c r="CH21" s="32">
        <f t="shared" si="31"/>
        <v>-1.1004088420760922</v>
      </c>
      <c r="CI21" s="32">
        <f t="shared" si="32"/>
        <v>-3.846153846153854</v>
      </c>
      <c r="CJ21" s="32">
        <f t="shared" si="33"/>
        <v>-3.45525230085687</v>
      </c>
      <c r="CK21" s="10">
        <v>70512</v>
      </c>
      <c r="CL21" s="11">
        <v>159.2</v>
      </c>
      <c r="CM21" s="10">
        <v>10557600</v>
      </c>
      <c r="CN21" s="32">
        <f t="shared" si="34"/>
        <v>-1.1897254803043609</v>
      </c>
      <c r="CO21" s="32">
        <f t="shared" si="35"/>
        <v>9.793103448275843</v>
      </c>
      <c r="CP21" s="32">
        <f t="shared" si="36"/>
        <v>8.452151045732833</v>
      </c>
      <c r="CQ21" s="10">
        <v>69502</v>
      </c>
      <c r="CR21" s="11">
        <v>117.1</v>
      </c>
      <c r="CS21" s="10">
        <v>7649400</v>
      </c>
      <c r="CT21" s="32">
        <f t="shared" si="37"/>
        <v>-1.4323803040617236</v>
      </c>
      <c r="CU21" s="32">
        <f t="shared" si="38"/>
        <v>-26.44472361809045</v>
      </c>
      <c r="CV21" s="32">
        <f t="shared" si="39"/>
        <v>-27.546033189361225</v>
      </c>
      <c r="CW21" s="10">
        <v>69171</v>
      </c>
      <c r="CX21" s="11">
        <v>187</v>
      </c>
      <c r="CY21" s="10">
        <v>12011054</v>
      </c>
      <c r="CZ21" s="32">
        <f t="shared" si="40"/>
        <v>-0.47624528790538534</v>
      </c>
      <c r="DA21" s="32">
        <f t="shared" si="41"/>
        <v>59.69257045260463</v>
      </c>
      <c r="DB21" s="32">
        <f t="shared" si="42"/>
        <v>57.01955708944493</v>
      </c>
      <c r="DC21" s="10">
        <v>67469</v>
      </c>
      <c r="DD21" s="11">
        <v>159.1</v>
      </c>
      <c r="DE21" s="10">
        <v>9888924</v>
      </c>
      <c r="DF21" s="32">
        <f t="shared" si="43"/>
        <v>-2.460568735452725</v>
      </c>
      <c r="DG21" s="32">
        <f t="shared" si="44"/>
        <v>-14.919786096256686</v>
      </c>
      <c r="DH21" s="32">
        <f t="shared" si="45"/>
        <v>-17.668141363780393</v>
      </c>
      <c r="DI21" s="10">
        <v>66244</v>
      </c>
      <c r="DJ21" s="11">
        <v>153.1</v>
      </c>
      <c r="DK21" s="10">
        <v>9472242</v>
      </c>
      <c r="DL21" s="32">
        <f t="shared" si="46"/>
        <v>-1.8156486682772766</v>
      </c>
      <c r="DM21" s="32">
        <f t="shared" si="47"/>
        <v>-3.7712130735386467</v>
      </c>
      <c r="DN21" s="32">
        <f t="shared" si="48"/>
        <v>-4.213623241517482</v>
      </c>
      <c r="DO21" s="10">
        <v>63598</v>
      </c>
      <c r="DP21" s="14">
        <v>134.7</v>
      </c>
      <c r="DQ21" s="10">
        <v>7999600</v>
      </c>
      <c r="DR21" s="32">
        <f t="shared" si="49"/>
        <v>-3.9943240142503527</v>
      </c>
      <c r="DS21" s="32">
        <f t="shared" si="50"/>
        <v>-12.018288700195953</v>
      </c>
      <c r="DT21" s="32">
        <f t="shared" si="51"/>
        <v>-15.546921204082409</v>
      </c>
      <c r="DU21" s="10">
        <v>62293</v>
      </c>
      <c r="DV21" s="11">
        <v>156.5</v>
      </c>
      <c r="DW21" s="10">
        <v>8972851</v>
      </c>
      <c r="DX21" s="32">
        <f t="shared" si="52"/>
        <v>-2.0519513192238747</v>
      </c>
      <c r="DY21" s="32">
        <f t="shared" si="53"/>
        <v>16.18411284335562</v>
      </c>
      <c r="DZ21" s="32">
        <f t="shared" si="54"/>
        <v>12.166245812290612</v>
      </c>
      <c r="EA21" s="10">
        <v>62118</v>
      </c>
      <c r="EB21" s="13">
        <v>105.3</v>
      </c>
      <c r="EC21" s="10">
        <v>6101412</v>
      </c>
      <c r="ED21" s="32">
        <f t="shared" si="55"/>
        <v>-0.2809304416226581</v>
      </c>
      <c r="EE21" s="32">
        <f t="shared" si="56"/>
        <v>-32.715654952076676</v>
      </c>
      <c r="EF21" s="32">
        <f t="shared" si="57"/>
        <v>-32.00141181437205</v>
      </c>
      <c r="EG21" s="10">
        <v>62538</v>
      </c>
      <c r="EH21" s="11">
        <v>147.3</v>
      </c>
      <c r="EI21" s="10">
        <v>8566708</v>
      </c>
      <c r="EJ21" s="32">
        <f t="shared" si="58"/>
        <v>0.67613252197431</v>
      </c>
      <c r="EK21" s="32">
        <f t="shared" si="59"/>
        <v>39.886039886039896</v>
      </c>
      <c r="EL21" s="32">
        <f t="shared" si="60"/>
        <v>40.40533568295339</v>
      </c>
      <c r="EM21" s="10">
        <v>62835</v>
      </c>
      <c r="EN21" s="13">
        <v>161.2</v>
      </c>
      <c r="EO21" s="10">
        <v>9360996</v>
      </c>
      <c r="EP21" s="32">
        <f t="shared" si="61"/>
        <v>0.47491125395760037</v>
      </c>
      <c r="EQ21" s="32">
        <f t="shared" si="62"/>
        <v>9.436524100475197</v>
      </c>
      <c r="ER21" s="32">
        <f t="shared" si="63"/>
        <v>9.2717996224454</v>
      </c>
      <c r="ES21" s="10">
        <v>63407</v>
      </c>
      <c r="ET21" s="13">
        <v>156.9</v>
      </c>
      <c r="EU21" s="10">
        <v>9194701</v>
      </c>
      <c r="EV21" s="32">
        <f t="shared" si="64"/>
        <v>0.9103206811490452</v>
      </c>
      <c r="EW21" s="32">
        <f t="shared" si="65"/>
        <v>-2.6674937965260455</v>
      </c>
      <c r="EX21" s="32">
        <f t="shared" si="66"/>
        <v>-1.7764669486024758</v>
      </c>
    </row>
    <row r="22" spans="1:154" ht="12">
      <c r="A22" s="1" t="s">
        <v>27</v>
      </c>
      <c r="B22" s="10">
        <f>462+18</f>
        <v>480</v>
      </c>
      <c r="C22" s="11">
        <v>71.6</v>
      </c>
      <c r="D22" s="10">
        <v>32600</v>
      </c>
      <c r="E22" s="10">
        <f>432+18</f>
        <v>450</v>
      </c>
      <c r="F22" s="11">
        <v>64.8</v>
      </c>
      <c r="G22" s="10">
        <v>28600</v>
      </c>
      <c r="H22" s="32">
        <f t="shared" si="0"/>
        <v>-6.25</v>
      </c>
      <c r="I22" s="32">
        <f t="shared" si="1"/>
        <v>-9.497206703910607</v>
      </c>
      <c r="J22" s="32">
        <f t="shared" si="2"/>
        <v>-12.269938650306742</v>
      </c>
      <c r="K22" s="10">
        <f>232+98</f>
        <v>330</v>
      </c>
      <c r="L22" s="11">
        <v>104.7</v>
      </c>
      <c r="M22" s="10">
        <v>27900</v>
      </c>
      <c r="N22" s="32">
        <f t="shared" si="3"/>
        <v>-26.66666666666667</v>
      </c>
      <c r="O22" s="32">
        <f t="shared" si="4"/>
        <v>61.574074074074076</v>
      </c>
      <c r="P22" s="32">
        <f t="shared" si="5"/>
        <v>-2.4475524475524537</v>
      </c>
      <c r="Q22" s="10">
        <f>212+18</f>
        <v>230</v>
      </c>
      <c r="R22" s="11">
        <v>87.7</v>
      </c>
      <c r="S22" s="10">
        <v>19100</v>
      </c>
      <c r="T22" s="32">
        <f t="shared" si="6"/>
        <v>-30.303030303030297</v>
      </c>
      <c r="U22" s="32">
        <f t="shared" si="7"/>
        <v>-16.236867239732575</v>
      </c>
      <c r="V22" s="32">
        <f t="shared" si="8"/>
        <v>-31.541218637992827</v>
      </c>
      <c r="W22" s="10">
        <f>195+18</f>
        <v>213</v>
      </c>
      <c r="X22" s="11">
        <v>99</v>
      </c>
      <c r="Y22" s="10">
        <v>19900</v>
      </c>
      <c r="Z22" s="32">
        <f t="shared" si="67"/>
        <v>-7.391304347826093</v>
      </c>
      <c r="AA22" s="32">
        <f t="shared" si="68"/>
        <v>12.884834663625995</v>
      </c>
      <c r="AB22" s="32">
        <f t="shared" si="69"/>
        <v>4.188481675392666</v>
      </c>
      <c r="AC22" s="10">
        <f>178+18</f>
        <v>196</v>
      </c>
      <c r="AD22" s="13">
        <v>112.4</v>
      </c>
      <c r="AE22" s="10">
        <v>20600</v>
      </c>
      <c r="AF22" s="32">
        <f t="shared" si="70"/>
        <v>-7.981220657276992</v>
      </c>
      <c r="AG22" s="32">
        <f t="shared" si="71"/>
        <v>13.535353535353536</v>
      </c>
      <c r="AH22" s="32">
        <f t="shared" si="72"/>
        <v>3.517587939698487</v>
      </c>
      <c r="AI22" s="10">
        <f>168+18</f>
        <v>186</v>
      </c>
      <c r="AJ22" s="13">
        <v>80.4</v>
      </c>
      <c r="AK22" s="10">
        <v>14100</v>
      </c>
      <c r="AL22" s="32">
        <f t="shared" si="73"/>
        <v>-5.102040816326536</v>
      </c>
      <c r="AM22" s="32">
        <f t="shared" si="74"/>
        <v>-28.469750889679716</v>
      </c>
      <c r="AN22" s="32">
        <f t="shared" si="75"/>
        <v>-31.553398058252426</v>
      </c>
      <c r="AO22" s="10">
        <f>143+18</f>
        <v>161</v>
      </c>
      <c r="AP22" s="13">
        <v>92.3</v>
      </c>
      <c r="AQ22" s="10">
        <f>13200+13800</f>
        <v>27000</v>
      </c>
      <c r="AR22" s="32">
        <f t="shared" si="76"/>
        <v>-13.44086021505376</v>
      </c>
      <c r="AS22" s="32">
        <f t="shared" si="77"/>
        <v>14.800995024875618</v>
      </c>
      <c r="AT22" s="32">
        <f t="shared" si="78"/>
        <v>91.48936170212767</v>
      </c>
      <c r="AU22" s="10">
        <v>153</v>
      </c>
      <c r="AV22" s="11">
        <v>115.7</v>
      </c>
      <c r="AW22" s="10">
        <v>17700</v>
      </c>
      <c r="AX22" s="32">
        <f t="shared" si="13"/>
        <v>-4.968944099378888</v>
      </c>
      <c r="AY22" s="32">
        <f t="shared" si="14"/>
        <v>25.352112676056336</v>
      </c>
      <c r="AZ22" s="32">
        <f t="shared" si="15"/>
        <v>-34.44444444444444</v>
      </c>
      <c r="BA22" s="10">
        <v>105</v>
      </c>
      <c r="BB22" s="11">
        <v>80</v>
      </c>
      <c r="BC22" s="10">
        <v>8100</v>
      </c>
      <c r="BD22" s="32">
        <f t="shared" si="16"/>
        <v>-31.372549019607845</v>
      </c>
      <c r="BE22" s="32">
        <f t="shared" si="17"/>
        <v>-30.855661192739845</v>
      </c>
      <c r="BF22" s="32">
        <f t="shared" si="18"/>
        <v>-54.23728813559322</v>
      </c>
      <c r="BG22" s="10">
        <v>100</v>
      </c>
      <c r="BH22" s="11">
        <v>90</v>
      </c>
      <c r="BI22" s="10">
        <v>9000</v>
      </c>
      <c r="BJ22" s="32">
        <f t="shared" si="19"/>
        <v>-4.761904761904759</v>
      </c>
      <c r="BK22" s="32">
        <f t="shared" si="20"/>
        <v>12.5</v>
      </c>
      <c r="BL22" s="32">
        <f t="shared" si="21"/>
        <v>11.111111111111114</v>
      </c>
      <c r="BM22" s="10">
        <v>90</v>
      </c>
      <c r="BN22" s="11">
        <v>120</v>
      </c>
      <c r="BO22" s="10">
        <v>10800</v>
      </c>
      <c r="BP22" s="32">
        <f t="shared" si="22"/>
        <v>-10</v>
      </c>
      <c r="BQ22" s="32">
        <f t="shared" si="23"/>
        <v>33.33333333333334</v>
      </c>
      <c r="BR22" s="32">
        <f t="shared" si="24"/>
        <v>20</v>
      </c>
      <c r="BS22" s="10">
        <v>90</v>
      </c>
      <c r="BT22" s="11">
        <v>88.9</v>
      </c>
      <c r="BU22" s="10">
        <v>8000</v>
      </c>
      <c r="BV22" s="32">
        <f t="shared" si="25"/>
        <v>0</v>
      </c>
      <c r="BW22" s="32">
        <f t="shared" si="26"/>
        <v>-25.91666666666667</v>
      </c>
      <c r="BX22" s="32">
        <f t="shared" si="27"/>
        <v>-25.925925925925924</v>
      </c>
      <c r="BY22" s="10">
        <v>70</v>
      </c>
      <c r="BZ22" s="11">
        <v>95</v>
      </c>
      <c r="CA22" s="10">
        <v>6700</v>
      </c>
      <c r="CB22" s="32">
        <f t="shared" si="28"/>
        <v>-22.22222222222223</v>
      </c>
      <c r="CC22" s="32">
        <f t="shared" si="29"/>
        <v>6.86164229471315</v>
      </c>
      <c r="CD22" s="32">
        <f t="shared" si="30"/>
        <v>-16.25</v>
      </c>
      <c r="CE22" s="10">
        <v>60</v>
      </c>
      <c r="CF22" s="11">
        <v>80</v>
      </c>
      <c r="CG22" s="10">
        <v>4800</v>
      </c>
      <c r="CH22" s="32">
        <f t="shared" si="31"/>
        <v>-14.285714285714292</v>
      </c>
      <c r="CI22" s="32">
        <f t="shared" si="32"/>
        <v>-15.78947368421052</v>
      </c>
      <c r="CJ22" s="32">
        <f t="shared" si="33"/>
        <v>-28.358208955223887</v>
      </c>
      <c r="CK22" s="10">
        <v>60</v>
      </c>
      <c r="CL22" s="11">
        <v>90</v>
      </c>
      <c r="CM22" s="10">
        <v>5400</v>
      </c>
      <c r="CN22" s="32">
        <f t="shared" si="34"/>
        <v>0</v>
      </c>
      <c r="CO22" s="32">
        <f t="shared" si="35"/>
        <v>12.5</v>
      </c>
      <c r="CP22" s="32">
        <f t="shared" si="36"/>
        <v>12.5</v>
      </c>
      <c r="CQ22" s="10">
        <v>60</v>
      </c>
      <c r="CR22" s="11">
        <v>85</v>
      </c>
      <c r="CS22" s="10">
        <v>5100</v>
      </c>
      <c r="CT22" s="32">
        <f t="shared" si="37"/>
        <v>0</v>
      </c>
      <c r="CU22" s="32">
        <f t="shared" si="38"/>
        <v>-5.555555555555557</v>
      </c>
      <c r="CV22" s="32">
        <f t="shared" si="39"/>
        <v>-5.555555555555557</v>
      </c>
      <c r="CW22" s="10">
        <v>50</v>
      </c>
      <c r="CX22" s="11">
        <v>105</v>
      </c>
      <c r="CY22" s="10">
        <v>5250</v>
      </c>
      <c r="CZ22" s="32">
        <f t="shared" si="40"/>
        <v>-16.66666666666667</v>
      </c>
      <c r="DA22" s="32">
        <f t="shared" si="41"/>
        <v>23.529411764705884</v>
      </c>
      <c r="DB22" s="32">
        <f t="shared" si="42"/>
        <v>2.941176470588232</v>
      </c>
      <c r="DC22" s="10">
        <v>44</v>
      </c>
      <c r="DD22" s="11">
        <v>88.2</v>
      </c>
      <c r="DE22" s="10">
        <v>3880</v>
      </c>
      <c r="DF22" s="32">
        <f t="shared" si="43"/>
        <v>-12</v>
      </c>
      <c r="DG22" s="32">
        <f t="shared" si="44"/>
        <v>-16</v>
      </c>
      <c r="DH22" s="32">
        <f t="shared" si="45"/>
        <v>-26.095238095238102</v>
      </c>
      <c r="DI22" s="10">
        <v>40</v>
      </c>
      <c r="DJ22" s="11">
        <v>93</v>
      </c>
      <c r="DK22" s="10">
        <v>3720</v>
      </c>
      <c r="DL22" s="32">
        <f t="shared" si="46"/>
        <v>-9.090909090909093</v>
      </c>
      <c r="DM22" s="32">
        <f t="shared" si="47"/>
        <v>5.442176870748298</v>
      </c>
      <c r="DN22" s="32">
        <f t="shared" si="48"/>
        <v>-4.123711340206185</v>
      </c>
      <c r="DO22" s="10">
        <v>35</v>
      </c>
      <c r="DP22" s="14">
        <v>80</v>
      </c>
      <c r="DQ22" s="10">
        <v>2800</v>
      </c>
      <c r="DR22" s="32">
        <f t="shared" si="49"/>
        <v>-12.5</v>
      </c>
      <c r="DS22" s="32">
        <f t="shared" si="50"/>
        <v>-13.97849462365592</v>
      </c>
      <c r="DT22" s="32">
        <f t="shared" si="51"/>
        <v>-24.731182795698928</v>
      </c>
      <c r="DU22" s="10">
        <v>43</v>
      </c>
      <c r="DV22" s="11">
        <v>91.2</v>
      </c>
      <c r="DW22" s="10">
        <v>3800</v>
      </c>
      <c r="DX22" s="32">
        <f t="shared" si="52"/>
        <v>22.85714285714286</v>
      </c>
      <c r="DY22" s="32">
        <f t="shared" si="53"/>
        <v>14</v>
      </c>
      <c r="DZ22" s="32">
        <f t="shared" si="54"/>
        <v>35.71428571428572</v>
      </c>
      <c r="EA22" s="10">
        <v>38</v>
      </c>
      <c r="EB22" s="13">
        <v>91.8</v>
      </c>
      <c r="EC22" s="10">
        <v>3450</v>
      </c>
      <c r="ED22" s="32">
        <f t="shared" si="55"/>
        <v>-11.627906976744185</v>
      </c>
      <c r="EE22" s="32">
        <f t="shared" si="56"/>
        <v>0.6578947368420955</v>
      </c>
      <c r="EF22" s="32">
        <f t="shared" si="57"/>
        <v>-9.21052631578948</v>
      </c>
      <c r="EG22" s="10">
        <v>20</v>
      </c>
      <c r="EH22" s="11">
        <v>90</v>
      </c>
      <c r="EI22" s="10">
        <v>1800</v>
      </c>
      <c r="EJ22" s="32">
        <f t="shared" si="58"/>
        <v>-47.36842105263158</v>
      </c>
      <c r="EK22" s="32">
        <f t="shared" si="59"/>
        <v>-1.9607843137254832</v>
      </c>
      <c r="EL22" s="32">
        <f t="shared" si="60"/>
        <v>-47.82608695652174</v>
      </c>
      <c r="EM22" s="10">
        <v>18</v>
      </c>
      <c r="EN22" s="13">
        <v>90</v>
      </c>
      <c r="EO22" s="10">
        <v>1620</v>
      </c>
      <c r="EP22" s="32">
        <f t="shared" si="61"/>
        <v>-10</v>
      </c>
      <c r="EQ22" s="32">
        <f t="shared" si="62"/>
        <v>0</v>
      </c>
      <c r="ER22" s="32">
        <f t="shared" si="63"/>
        <v>-10</v>
      </c>
      <c r="ES22" s="10">
        <v>15</v>
      </c>
      <c r="ET22" s="13">
        <v>90</v>
      </c>
      <c r="EU22" s="10">
        <v>1350</v>
      </c>
      <c r="EV22" s="32">
        <f t="shared" si="64"/>
        <v>-16.66666666666667</v>
      </c>
      <c r="EW22" s="32">
        <f t="shared" si="65"/>
        <v>0</v>
      </c>
      <c r="EX22" s="32">
        <f t="shared" si="66"/>
        <v>-16.66666666666667</v>
      </c>
    </row>
    <row r="23" spans="1:154" ht="12">
      <c r="A23" s="1" t="s">
        <v>28</v>
      </c>
      <c r="B23" s="10">
        <v>9059</v>
      </c>
      <c r="C23" s="11">
        <v>22</v>
      </c>
      <c r="D23" s="10">
        <v>37600</v>
      </c>
      <c r="E23" s="10">
        <v>9060</v>
      </c>
      <c r="F23" s="11">
        <v>14</v>
      </c>
      <c r="G23" s="10">
        <v>22900</v>
      </c>
      <c r="H23" s="32">
        <f t="shared" si="0"/>
        <v>0.011038745998448007</v>
      </c>
      <c r="I23" s="32">
        <f t="shared" si="1"/>
        <v>-36.36363636363637</v>
      </c>
      <c r="J23" s="32">
        <f t="shared" si="2"/>
        <v>-39.09574468085106</v>
      </c>
      <c r="K23" s="10">
        <v>9065</v>
      </c>
      <c r="L23" s="11">
        <v>31.5</v>
      </c>
      <c r="M23" s="10">
        <v>58400</v>
      </c>
      <c r="N23" s="32">
        <f t="shared" si="3"/>
        <v>0.05518763796909809</v>
      </c>
      <c r="O23" s="32">
        <f t="shared" si="4"/>
        <v>125</v>
      </c>
      <c r="P23" s="32">
        <f t="shared" si="5"/>
        <v>155.02183406113537</v>
      </c>
      <c r="Q23" s="10">
        <v>9070</v>
      </c>
      <c r="R23" s="11">
        <v>15.5</v>
      </c>
      <c r="S23" s="10">
        <v>29400</v>
      </c>
      <c r="T23" s="32">
        <f t="shared" si="6"/>
        <v>0.05515719801434216</v>
      </c>
      <c r="U23" s="32">
        <f t="shared" si="7"/>
        <v>-50.79365079365079</v>
      </c>
      <c r="V23" s="32">
        <f t="shared" si="8"/>
        <v>-49.657534246575345</v>
      </c>
      <c r="W23" s="10">
        <v>9073</v>
      </c>
      <c r="X23" s="11">
        <v>27.8</v>
      </c>
      <c r="Y23" s="10">
        <v>40400</v>
      </c>
      <c r="Z23" s="32">
        <f t="shared" si="67"/>
        <v>0.033076074972441916</v>
      </c>
      <c r="AA23" s="32">
        <f t="shared" si="68"/>
        <v>79.35483870967741</v>
      </c>
      <c r="AB23" s="32">
        <f t="shared" si="69"/>
        <v>37.41496598639455</v>
      </c>
      <c r="AC23" s="10">
        <v>9087</v>
      </c>
      <c r="AD23" s="13">
        <v>10.1</v>
      </c>
      <c r="AE23" s="10">
        <v>15500</v>
      </c>
      <c r="AF23" s="32">
        <f t="shared" si="70"/>
        <v>0.15430397883831404</v>
      </c>
      <c r="AG23" s="32">
        <f t="shared" si="71"/>
        <v>-63.66906474820144</v>
      </c>
      <c r="AH23" s="32">
        <f t="shared" si="72"/>
        <v>-61.633663366336634</v>
      </c>
      <c r="AI23" s="10">
        <v>9097</v>
      </c>
      <c r="AJ23" s="13">
        <v>21.9</v>
      </c>
      <c r="AK23" s="10">
        <v>33200</v>
      </c>
      <c r="AL23" s="32">
        <f t="shared" si="73"/>
        <v>0.11004732034774634</v>
      </c>
      <c r="AM23" s="32">
        <f t="shared" si="74"/>
        <v>116.83168316831683</v>
      </c>
      <c r="AN23" s="32">
        <f t="shared" si="75"/>
        <v>114.19354838709677</v>
      </c>
      <c r="AO23" s="10">
        <v>9107</v>
      </c>
      <c r="AP23" s="13">
        <v>14.4</v>
      </c>
      <c r="AQ23" s="10">
        <v>24800</v>
      </c>
      <c r="AR23" s="32">
        <f t="shared" si="76"/>
        <v>0.10992634934594037</v>
      </c>
      <c r="AS23" s="32">
        <f t="shared" si="77"/>
        <v>-34.246575342465746</v>
      </c>
      <c r="AT23" s="32">
        <f t="shared" si="78"/>
        <v>-25.301204819277103</v>
      </c>
      <c r="AU23" s="10">
        <v>1520</v>
      </c>
      <c r="AV23" s="11">
        <v>17.4</v>
      </c>
      <c r="AW23" s="10">
        <v>25200</v>
      </c>
      <c r="AX23" s="32">
        <f t="shared" si="13"/>
        <v>-83.30954211046448</v>
      </c>
      <c r="AY23" s="32">
        <f t="shared" si="14"/>
        <v>20.833333333333314</v>
      </c>
      <c r="AZ23" s="32">
        <f t="shared" si="15"/>
        <v>1.6129032258064484</v>
      </c>
      <c r="BA23" s="10">
        <v>1542</v>
      </c>
      <c r="BB23" s="11">
        <v>24.6</v>
      </c>
      <c r="BC23" s="10">
        <v>35873</v>
      </c>
      <c r="BD23" s="32">
        <f t="shared" si="16"/>
        <v>1.44736842105263</v>
      </c>
      <c r="BE23" s="32">
        <f t="shared" si="17"/>
        <v>41.37931034482759</v>
      </c>
      <c r="BF23" s="32">
        <f t="shared" si="18"/>
        <v>42.35317460317461</v>
      </c>
      <c r="BG23" s="10">
        <v>910</v>
      </c>
      <c r="BH23" s="11">
        <f>8934/844</f>
        <v>10.585308056872037</v>
      </c>
      <c r="BI23" s="10">
        <v>8900</v>
      </c>
      <c r="BJ23" s="32">
        <f t="shared" si="19"/>
        <v>-40.985732814526585</v>
      </c>
      <c r="BK23" s="32">
        <f t="shared" si="20"/>
        <v>-56.970292451739695</v>
      </c>
      <c r="BL23" s="32">
        <f t="shared" si="21"/>
        <v>-75.19025450896217</v>
      </c>
      <c r="BM23" s="10">
        <v>901</v>
      </c>
      <c r="BN23" s="11">
        <v>3.3</v>
      </c>
      <c r="BO23" s="10">
        <v>2800</v>
      </c>
      <c r="BP23" s="32">
        <f t="shared" si="22"/>
        <v>-0.9890109890109926</v>
      </c>
      <c r="BQ23" s="32">
        <f t="shared" si="23"/>
        <v>-68.82471457353928</v>
      </c>
      <c r="BR23" s="32">
        <f t="shared" si="24"/>
        <v>-68.53932584269663</v>
      </c>
      <c r="BS23" s="10">
        <v>921</v>
      </c>
      <c r="BT23" s="11">
        <f>BU23/853</f>
        <v>27.19812426729191</v>
      </c>
      <c r="BU23" s="10">
        <v>23200</v>
      </c>
      <c r="BV23" s="32">
        <f t="shared" si="25"/>
        <v>2.2197558268590427</v>
      </c>
      <c r="BW23" s="32">
        <f t="shared" si="26"/>
        <v>724.1855838573307</v>
      </c>
      <c r="BX23" s="32">
        <f t="shared" si="27"/>
        <v>728.5714285714286</v>
      </c>
      <c r="BY23" s="10">
        <f>110+791</f>
        <v>901</v>
      </c>
      <c r="BZ23" s="11">
        <v>18.2</v>
      </c>
      <c r="CA23" s="10">
        <v>15500</v>
      </c>
      <c r="CB23" s="32">
        <f t="shared" si="28"/>
        <v>-2.1715526601520025</v>
      </c>
      <c r="CC23" s="32">
        <f t="shared" si="29"/>
        <v>-33.08362068965516</v>
      </c>
      <c r="CD23" s="32">
        <f t="shared" si="30"/>
        <v>-33.189655172413794</v>
      </c>
      <c r="CE23" s="10">
        <f>780+124</f>
        <v>904</v>
      </c>
      <c r="CF23" s="11">
        <v>24.4</v>
      </c>
      <c r="CG23" s="10">
        <v>19600</v>
      </c>
      <c r="CH23" s="32">
        <f t="shared" si="31"/>
        <v>0.33296337402885</v>
      </c>
      <c r="CI23" s="32">
        <f t="shared" si="32"/>
        <v>34.06593406593407</v>
      </c>
      <c r="CJ23" s="32">
        <f t="shared" si="33"/>
        <v>26.451612903225808</v>
      </c>
      <c r="CK23" s="10">
        <v>905</v>
      </c>
      <c r="CL23" s="11">
        <v>21.3</v>
      </c>
      <c r="CM23" s="10">
        <v>17300</v>
      </c>
      <c r="CN23" s="32">
        <f t="shared" si="34"/>
        <v>0.1106194690265454</v>
      </c>
      <c r="CO23" s="32">
        <f t="shared" si="35"/>
        <v>-12.704918032786878</v>
      </c>
      <c r="CP23" s="32">
        <f t="shared" si="36"/>
        <v>-11.734693877551024</v>
      </c>
      <c r="CQ23" s="10">
        <v>964</v>
      </c>
      <c r="CR23" s="11">
        <v>40.2</v>
      </c>
      <c r="CS23" s="10">
        <v>35300</v>
      </c>
      <c r="CT23" s="32">
        <f t="shared" si="37"/>
        <v>6.519337016574582</v>
      </c>
      <c r="CU23" s="32">
        <f t="shared" si="38"/>
        <v>88.73239436619721</v>
      </c>
      <c r="CV23" s="32">
        <f t="shared" si="39"/>
        <v>104.04624277456648</v>
      </c>
      <c r="CW23" s="10">
        <v>1086</v>
      </c>
      <c r="CX23" s="11">
        <v>30.5</v>
      </c>
      <c r="CY23" s="10">
        <v>29324</v>
      </c>
      <c r="CZ23" s="32">
        <f t="shared" si="40"/>
        <v>12.655601659751042</v>
      </c>
      <c r="DA23" s="32">
        <f t="shared" si="41"/>
        <v>-24.129353233830855</v>
      </c>
      <c r="DB23" s="32">
        <f t="shared" si="42"/>
        <v>-16.929178470254953</v>
      </c>
      <c r="DC23" s="10">
        <v>1135</v>
      </c>
      <c r="DD23" s="11">
        <v>37.8</v>
      </c>
      <c r="DE23" s="10">
        <v>37950</v>
      </c>
      <c r="DF23" s="32">
        <f t="shared" si="43"/>
        <v>4.511970534069988</v>
      </c>
      <c r="DG23" s="32">
        <f t="shared" si="44"/>
        <v>23.934426229508176</v>
      </c>
      <c r="DH23" s="32">
        <f t="shared" si="45"/>
        <v>29.416177874778327</v>
      </c>
      <c r="DI23" s="10">
        <v>1196</v>
      </c>
      <c r="DJ23" s="11">
        <v>45.1</v>
      </c>
      <c r="DK23" s="10">
        <v>48952</v>
      </c>
      <c r="DL23" s="32">
        <f t="shared" si="46"/>
        <v>5.374449339207047</v>
      </c>
      <c r="DM23" s="32">
        <f t="shared" si="47"/>
        <v>19.312169312169317</v>
      </c>
      <c r="DN23" s="32">
        <f t="shared" si="48"/>
        <v>28.990777338603436</v>
      </c>
      <c r="DO23" s="10">
        <v>1250</v>
      </c>
      <c r="DP23" s="14">
        <v>43.3</v>
      </c>
      <c r="DQ23" s="10">
        <v>49454</v>
      </c>
      <c r="DR23" s="32">
        <f t="shared" si="49"/>
        <v>4.515050167224075</v>
      </c>
      <c r="DS23" s="32">
        <f t="shared" si="50"/>
        <v>-3.991130820399121</v>
      </c>
      <c r="DT23" s="32">
        <f t="shared" si="51"/>
        <v>1.0254943618238315</v>
      </c>
      <c r="DU23" s="10">
        <v>1412</v>
      </c>
      <c r="DV23" s="11">
        <v>31.5</v>
      </c>
      <c r="DW23" s="10">
        <v>38499</v>
      </c>
      <c r="DX23" s="32">
        <f t="shared" si="52"/>
        <v>12.959999999999994</v>
      </c>
      <c r="DY23" s="32">
        <f t="shared" si="53"/>
        <v>-27.251732101616625</v>
      </c>
      <c r="DZ23" s="32">
        <f t="shared" si="54"/>
        <v>-22.15189873417721</v>
      </c>
      <c r="EA23" s="10">
        <v>1549</v>
      </c>
      <c r="EB23" s="13">
        <v>17.9</v>
      </c>
      <c r="EC23" s="10">
        <v>20649</v>
      </c>
      <c r="ED23" s="32">
        <f t="shared" si="55"/>
        <v>9.702549575070819</v>
      </c>
      <c r="EE23" s="32">
        <f t="shared" si="56"/>
        <v>-43.174603174603185</v>
      </c>
      <c r="EF23" s="32">
        <f t="shared" si="57"/>
        <v>-46.364840645211565</v>
      </c>
      <c r="EG23" s="10">
        <v>1661</v>
      </c>
      <c r="EH23" s="11">
        <v>25.1</v>
      </c>
      <c r="EI23" s="10">
        <v>30326</v>
      </c>
      <c r="EJ23" s="32">
        <f t="shared" si="58"/>
        <v>7.230471271788247</v>
      </c>
      <c r="EK23" s="32">
        <f t="shared" si="59"/>
        <v>40.223463687150854</v>
      </c>
      <c r="EL23" s="32">
        <f t="shared" si="60"/>
        <v>46.864254927599404</v>
      </c>
      <c r="EM23" s="10">
        <v>1763</v>
      </c>
      <c r="EN23" s="13">
        <v>37.3</v>
      </c>
      <c r="EO23" s="10">
        <v>52343</v>
      </c>
      <c r="EP23" s="32">
        <f t="shared" si="61"/>
        <v>6.140878988561113</v>
      </c>
      <c r="EQ23" s="32">
        <f t="shared" si="62"/>
        <v>48.605577689243006</v>
      </c>
      <c r="ER23" s="32">
        <f t="shared" si="63"/>
        <v>72.60106839016026</v>
      </c>
      <c r="ES23" s="10">
        <v>1907</v>
      </c>
      <c r="ET23" s="13">
        <v>22.7</v>
      </c>
      <c r="EU23" s="10">
        <v>34590</v>
      </c>
      <c r="EV23" s="32">
        <f t="shared" si="64"/>
        <v>8.167895632444697</v>
      </c>
      <c r="EW23" s="32">
        <f t="shared" si="65"/>
        <v>-39.142091152815006</v>
      </c>
      <c r="EX23" s="32">
        <f t="shared" si="66"/>
        <v>-33.916665074604055</v>
      </c>
    </row>
    <row r="24" spans="1:154" ht="12">
      <c r="A24" s="1" t="s">
        <v>29</v>
      </c>
      <c r="B24" s="17"/>
      <c r="C24" s="12"/>
      <c r="D24" s="17"/>
      <c r="E24" s="17"/>
      <c r="F24" s="12"/>
      <c r="G24" s="17"/>
      <c r="H24" s="33"/>
      <c r="I24" s="33"/>
      <c r="J24" s="33"/>
      <c r="K24" s="17"/>
      <c r="L24" s="12"/>
      <c r="M24" s="17"/>
      <c r="N24" s="33"/>
      <c r="O24" s="33"/>
      <c r="P24" s="33"/>
      <c r="Q24" s="17"/>
      <c r="R24" s="12"/>
      <c r="S24" s="17"/>
      <c r="T24" s="33"/>
      <c r="U24" s="33"/>
      <c r="V24" s="33"/>
      <c r="W24" s="17"/>
      <c r="X24" s="12"/>
      <c r="Y24" s="17"/>
      <c r="Z24" s="33"/>
      <c r="AA24" s="33"/>
      <c r="AB24" s="33"/>
      <c r="AC24" s="17"/>
      <c r="AD24" s="20"/>
      <c r="AE24" s="17"/>
      <c r="AF24" s="33"/>
      <c r="AG24" s="33"/>
      <c r="AH24" s="33"/>
      <c r="AI24" s="17"/>
      <c r="AJ24" s="20"/>
      <c r="AK24" s="17"/>
      <c r="AL24" s="33"/>
      <c r="AM24" s="33"/>
      <c r="AN24" s="33"/>
      <c r="AO24" s="17"/>
      <c r="AP24" s="20"/>
      <c r="AQ24" s="17"/>
      <c r="AR24" s="33"/>
      <c r="AS24" s="33"/>
      <c r="AT24" s="33"/>
      <c r="AU24" s="17"/>
      <c r="AV24" s="12"/>
      <c r="AW24" s="17"/>
      <c r="AX24" s="33"/>
      <c r="AY24" s="33"/>
      <c r="AZ24" s="33"/>
      <c r="BA24" s="17"/>
      <c r="BB24" s="12"/>
      <c r="BC24" s="17"/>
      <c r="BD24" s="33"/>
      <c r="BE24" s="33"/>
      <c r="BF24" s="33"/>
      <c r="BG24" s="17"/>
      <c r="BH24" s="12"/>
      <c r="BI24" s="17"/>
      <c r="BJ24" s="33"/>
      <c r="BK24" s="33"/>
      <c r="BL24" s="33"/>
      <c r="BM24" s="17"/>
      <c r="BN24" s="12"/>
      <c r="BO24" s="17"/>
      <c r="BP24" s="33"/>
      <c r="BQ24" s="33"/>
      <c r="BR24" s="33"/>
      <c r="BS24" s="17"/>
      <c r="BT24" s="12"/>
      <c r="BU24" s="17"/>
      <c r="BV24" s="33"/>
      <c r="BW24" s="33"/>
      <c r="BX24" s="33"/>
      <c r="BY24" s="17"/>
      <c r="BZ24" s="12"/>
      <c r="CA24" s="17"/>
      <c r="CB24" s="33"/>
      <c r="CC24" s="33"/>
      <c r="CD24" s="33"/>
      <c r="CE24" s="17"/>
      <c r="CF24" s="12"/>
      <c r="CG24" s="17"/>
      <c r="CH24" s="33"/>
      <c r="CI24" s="33"/>
      <c r="CJ24" s="33"/>
      <c r="CK24" s="17"/>
      <c r="CL24" s="12"/>
      <c r="CM24" s="17"/>
      <c r="CN24" s="33"/>
      <c r="CO24" s="33"/>
      <c r="CP24" s="33"/>
      <c r="CQ24" s="17"/>
      <c r="CR24" s="12"/>
      <c r="CS24" s="17"/>
      <c r="CT24" s="33"/>
      <c r="CU24" s="33"/>
      <c r="CV24" s="33"/>
      <c r="CW24" s="17"/>
      <c r="CX24" s="12"/>
      <c r="CY24" s="17"/>
      <c r="CZ24" s="33"/>
      <c r="DA24" s="33"/>
      <c r="DB24" s="33"/>
      <c r="DC24" s="17"/>
      <c r="DD24" s="12"/>
      <c r="DE24" s="17"/>
      <c r="DF24" s="33"/>
      <c r="DG24" s="33"/>
      <c r="DH24" s="33"/>
      <c r="DI24" s="17"/>
      <c r="DJ24" s="12"/>
      <c r="DK24" s="17"/>
      <c r="DL24" s="33"/>
      <c r="DM24" s="33"/>
      <c r="DN24" s="33"/>
      <c r="DO24" s="17"/>
      <c r="DP24" s="21"/>
      <c r="DQ24" s="17"/>
      <c r="DR24" s="33"/>
      <c r="DS24" s="33"/>
      <c r="DT24" s="33"/>
      <c r="DU24" s="10">
        <v>171</v>
      </c>
      <c r="DV24" s="11">
        <v>50.6</v>
      </c>
      <c r="DW24" s="10">
        <v>4552</v>
      </c>
      <c r="DX24" s="33" t="e">
        <f t="shared" si="52"/>
        <v>#DIV/0!</v>
      </c>
      <c r="DY24" s="33" t="e">
        <f t="shared" si="53"/>
        <v>#DIV/0!</v>
      </c>
      <c r="DZ24" s="33" t="e">
        <f t="shared" si="54"/>
        <v>#DIV/0!</v>
      </c>
      <c r="EA24" s="10">
        <v>176</v>
      </c>
      <c r="EB24" s="13">
        <v>49.1</v>
      </c>
      <c r="EC24" s="10">
        <v>4521</v>
      </c>
      <c r="ED24" s="33">
        <f t="shared" si="55"/>
        <v>2.9239766081871323</v>
      </c>
      <c r="EE24" s="33">
        <f t="shared" si="56"/>
        <v>-2.964426877470359</v>
      </c>
      <c r="EF24" s="33">
        <f t="shared" si="57"/>
        <v>-0.6810193321616822</v>
      </c>
      <c r="EG24" s="10">
        <v>181</v>
      </c>
      <c r="EH24" s="11">
        <v>47</v>
      </c>
      <c r="EI24" s="10">
        <v>4466</v>
      </c>
      <c r="EJ24" s="33">
        <f t="shared" si="58"/>
        <v>2.8409090909090935</v>
      </c>
      <c r="EK24" s="33">
        <f t="shared" si="59"/>
        <v>-4.2769857433808625</v>
      </c>
      <c r="EL24" s="33">
        <f t="shared" si="60"/>
        <v>-1.2165450121654544</v>
      </c>
      <c r="EM24" s="10">
        <v>189</v>
      </c>
      <c r="EN24" s="13">
        <v>44.6</v>
      </c>
      <c r="EO24" s="10">
        <v>4419</v>
      </c>
      <c r="EP24" s="33">
        <f t="shared" si="61"/>
        <v>4.41988950276243</v>
      </c>
      <c r="EQ24" s="33">
        <f t="shared" si="62"/>
        <v>-5.106382978723403</v>
      </c>
      <c r="ER24" s="33">
        <f t="shared" si="63"/>
        <v>-1.052395879982086</v>
      </c>
      <c r="ES24" s="10">
        <v>194</v>
      </c>
      <c r="ET24" s="13">
        <v>39.2</v>
      </c>
      <c r="EU24" s="10">
        <v>4113</v>
      </c>
      <c r="EV24" s="33">
        <f t="shared" si="64"/>
        <v>2.6455026455026456</v>
      </c>
      <c r="EW24" s="33">
        <f t="shared" si="65"/>
        <v>-12.107623318385649</v>
      </c>
      <c r="EX24" s="33">
        <f t="shared" si="66"/>
        <v>-6.924643584521391</v>
      </c>
    </row>
    <row r="25" spans="1:154" ht="12">
      <c r="A25" s="1" t="s">
        <v>47</v>
      </c>
      <c r="B25" s="10"/>
      <c r="C25" s="11"/>
      <c r="D25" s="10"/>
      <c r="E25" s="10"/>
      <c r="F25" s="11"/>
      <c r="G25" s="10"/>
      <c r="H25" s="33"/>
      <c r="I25" s="33"/>
      <c r="J25" s="33"/>
      <c r="K25" s="10"/>
      <c r="L25" s="11"/>
      <c r="M25" s="10"/>
      <c r="N25" s="33"/>
      <c r="O25" s="33"/>
      <c r="P25" s="33"/>
      <c r="Q25" s="10"/>
      <c r="R25" s="11"/>
      <c r="S25" s="10"/>
      <c r="T25" s="33"/>
      <c r="U25" s="33"/>
      <c r="V25" s="33"/>
      <c r="W25" s="10"/>
      <c r="X25" s="11"/>
      <c r="Y25" s="10"/>
      <c r="Z25" s="33"/>
      <c r="AA25" s="33"/>
      <c r="AB25" s="33"/>
      <c r="AC25" s="10"/>
      <c r="AD25" s="13"/>
      <c r="AE25" s="10"/>
      <c r="AF25" s="33"/>
      <c r="AG25" s="33"/>
      <c r="AH25" s="33"/>
      <c r="AI25" s="10"/>
      <c r="AJ25" s="13"/>
      <c r="AK25" s="10"/>
      <c r="AL25" s="33"/>
      <c r="AM25" s="33"/>
      <c r="AN25" s="33"/>
      <c r="AO25" s="10"/>
      <c r="AP25" s="13"/>
      <c r="AQ25" s="10"/>
      <c r="AR25" s="33"/>
      <c r="AS25" s="33"/>
      <c r="AT25" s="33"/>
      <c r="AU25" s="10"/>
      <c r="AV25" s="11"/>
      <c r="AW25" s="10"/>
      <c r="AX25" s="33"/>
      <c r="AY25" s="33"/>
      <c r="AZ25" s="33"/>
      <c r="BA25" s="10">
        <v>1134</v>
      </c>
      <c r="BB25" s="11">
        <v>115.7</v>
      </c>
      <c r="BC25" s="10">
        <v>76960</v>
      </c>
      <c r="BD25" s="33"/>
      <c r="BE25" s="33"/>
      <c r="BF25" s="33"/>
      <c r="BG25" s="10">
        <v>1947</v>
      </c>
      <c r="BH25" s="11">
        <v>32</v>
      </c>
      <c r="BI25" s="10">
        <v>32800</v>
      </c>
      <c r="BJ25" s="33">
        <f>BG25*100/BA25-100</f>
        <v>71.6931216931217</v>
      </c>
      <c r="BK25" s="33">
        <f>BH25*100/BB25-100</f>
        <v>-72.34226447709594</v>
      </c>
      <c r="BL25" s="33">
        <f>BI25*100/BC25-100</f>
        <v>-57.38045738045738</v>
      </c>
      <c r="BM25" s="10">
        <v>2271</v>
      </c>
      <c r="BN25" s="11">
        <f>BO25/1398</f>
        <v>135.55078683834049</v>
      </c>
      <c r="BO25" s="10">
        <v>189500</v>
      </c>
      <c r="BP25" s="33">
        <f>BM25*100/BG25-100</f>
        <v>16.640986132511557</v>
      </c>
      <c r="BQ25" s="33">
        <f>BN25*100/BH25-100</f>
        <v>323.596208869814</v>
      </c>
      <c r="BR25" s="33">
        <f>BO25*100/BI25-100</f>
        <v>477.7439024390244</v>
      </c>
      <c r="BS25" s="10">
        <v>3270</v>
      </c>
      <c r="BT25" s="11">
        <f>BU25/1938</f>
        <v>150.87719298245614</v>
      </c>
      <c r="BU25" s="10">
        <v>292400</v>
      </c>
      <c r="BV25" s="33">
        <f>BS25*100/BM25-100</f>
        <v>43.98943196829592</v>
      </c>
      <c r="BW25" s="33">
        <f>BT25*100/BN25-100</f>
        <v>11.306762949590336</v>
      </c>
      <c r="BX25" s="33">
        <f>BU25*100/BO25-100</f>
        <v>54.30079155672823</v>
      </c>
      <c r="BY25" s="10">
        <f>2225+2026</f>
        <v>4251</v>
      </c>
      <c r="BZ25" s="11">
        <v>229.3</v>
      </c>
      <c r="CA25" s="10">
        <v>508100</v>
      </c>
      <c r="CB25" s="33">
        <f>BY25*100/BS25-100</f>
        <v>30</v>
      </c>
      <c r="CC25" s="33">
        <f>BZ25*100/BT25-100</f>
        <v>51.97790697674418</v>
      </c>
      <c r="CD25" s="33">
        <f>CA25*100/BU25-100</f>
        <v>73.7688098495212</v>
      </c>
      <c r="CE25" s="10">
        <v>4493</v>
      </c>
      <c r="CF25" s="11">
        <v>226.3</v>
      </c>
      <c r="CG25" s="10">
        <v>679100</v>
      </c>
      <c r="CH25" s="33">
        <f>CE25*100/BY25-100</f>
        <v>5.692778169842384</v>
      </c>
      <c r="CI25" s="33">
        <f>CF25*100/BZ25-100</f>
        <v>-1.3083296990841689</v>
      </c>
      <c r="CJ25" s="33">
        <f>CG25*100/CA25-100</f>
        <v>33.65479236370794</v>
      </c>
      <c r="CK25" s="10">
        <v>4655</v>
      </c>
      <c r="CL25" s="11">
        <v>250.2</v>
      </c>
      <c r="CM25" s="10">
        <v>887700</v>
      </c>
      <c r="CN25" s="33">
        <f>CK25*100/CE25-100</f>
        <v>3.6056087246828383</v>
      </c>
      <c r="CO25" s="33">
        <f>CL25*100/CF25-100</f>
        <v>10.561201944321695</v>
      </c>
      <c r="CP25" s="33">
        <f>CM25*100/CG25-100</f>
        <v>30.717125607421593</v>
      </c>
      <c r="CQ25" s="10">
        <v>4538</v>
      </c>
      <c r="CR25" s="11">
        <v>245.8</v>
      </c>
      <c r="CS25" s="10">
        <v>885600</v>
      </c>
      <c r="CT25" s="33">
        <f>CQ25*100/CK25-100</f>
        <v>-2.5134264232008547</v>
      </c>
      <c r="CU25" s="33">
        <f>CR25*100/CL25-100</f>
        <v>-1.7585931254996012</v>
      </c>
      <c r="CV25" s="33">
        <f>CS25*100/CM25-100</f>
        <v>-0.23656640757012326</v>
      </c>
      <c r="CW25" s="10">
        <v>4543</v>
      </c>
      <c r="CX25" s="11">
        <v>259</v>
      </c>
      <c r="CY25" s="10">
        <v>1003728</v>
      </c>
      <c r="CZ25" s="33">
        <f>CW25*100/CQ25-100</f>
        <v>0.1101806963419989</v>
      </c>
      <c r="DA25" s="33">
        <f>CX25*100/CR25-100</f>
        <v>5.370219690805527</v>
      </c>
      <c r="DB25" s="33">
        <f>CY25*100/CS25-100</f>
        <v>13.33875338753387</v>
      </c>
      <c r="DC25" s="10">
        <v>4521</v>
      </c>
      <c r="DD25" s="11">
        <v>223.9</v>
      </c>
      <c r="DE25" s="10">
        <v>896588</v>
      </c>
      <c r="DF25" s="33">
        <f>DC25*100/CW25-100</f>
        <v>-0.4842615012106535</v>
      </c>
      <c r="DG25" s="33">
        <f>DD25*100/CX25-100</f>
        <v>-13.552123552123547</v>
      </c>
      <c r="DH25" s="33">
        <f>DE25*100/CY25-100</f>
        <v>-10.674206557951962</v>
      </c>
      <c r="DI25" s="10">
        <v>4381</v>
      </c>
      <c r="DJ25" s="11">
        <v>209.1</v>
      </c>
      <c r="DK25" s="10">
        <v>868779</v>
      </c>
      <c r="DL25" s="33">
        <f>DI25*100/DC25-100</f>
        <v>-3.0966600309666035</v>
      </c>
      <c r="DM25" s="33">
        <f>DJ25*100/DD25-100</f>
        <v>-6.610093791871378</v>
      </c>
      <c r="DN25" s="33">
        <f>DK25*100/DE25-100</f>
        <v>-3.1016475794902476</v>
      </c>
      <c r="DO25" s="10">
        <v>3775</v>
      </c>
      <c r="DP25" s="14">
        <v>207</v>
      </c>
      <c r="DQ25" s="10">
        <v>734961</v>
      </c>
      <c r="DR25" s="33">
        <f>DO25*100/DI25-100</f>
        <v>-13.832458342844106</v>
      </c>
      <c r="DS25" s="33">
        <f>DP25*100/DJ25-100</f>
        <v>-1.0043041606886618</v>
      </c>
      <c r="DT25" s="33">
        <f>DQ25*100/DK25-100</f>
        <v>-15.40299661939342</v>
      </c>
      <c r="DU25" s="10">
        <v>3675</v>
      </c>
      <c r="DV25" s="11">
        <v>229.2</v>
      </c>
      <c r="DW25" s="10">
        <v>789682</v>
      </c>
      <c r="DX25" s="33">
        <f t="shared" si="52"/>
        <v>-2.649006622516552</v>
      </c>
      <c r="DY25" s="33">
        <f t="shared" si="53"/>
        <v>10.724637681159422</v>
      </c>
      <c r="DZ25" s="33">
        <f t="shared" si="54"/>
        <v>7.445429077189132</v>
      </c>
      <c r="EA25" s="10">
        <v>3589</v>
      </c>
      <c r="EB25" s="13">
        <v>93.6</v>
      </c>
      <c r="EC25" s="10">
        <v>309112</v>
      </c>
      <c r="ED25" s="33">
        <f t="shared" si="55"/>
        <v>-2.3401360544217624</v>
      </c>
      <c r="EE25" s="33">
        <f t="shared" si="56"/>
        <v>-59.16230366492147</v>
      </c>
      <c r="EF25" s="33">
        <f t="shared" si="57"/>
        <v>-60.85614209263982</v>
      </c>
      <c r="EG25" s="10">
        <v>3552</v>
      </c>
      <c r="EH25" s="11">
        <v>173.6</v>
      </c>
      <c r="EI25" s="10">
        <v>571167</v>
      </c>
      <c r="EJ25" s="33">
        <f t="shared" si="58"/>
        <v>-1.0309278350515427</v>
      </c>
      <c r="EK25" s="33">
        <f t="shared" si="59"/>
        <v>85.47008547008548</v>
      </c>
      <c r="EL25" s="33">
        <f t="shared" si="60"/>
        <v>84.77671523590155</v>
      </c>
      <c r="EM25" s="10">
        <v>3489</v>
      </c>
      <c r="EN25" s="13">
        <v>200.2</v>
      </c>
      <c r="EO25" s="10">
        <v>644230</v>
      </c>
      <c r="EP25" s="33">
        <f t="shared" si="61"/>
        <v>-1.7736486486486456</v>
      </c>
      <c r="EQ25" s="33">
        <f t="shared" si="62"/>
        <v>15.322580645161295</v>
      </c>
      <c r="ER25" s="33">
        <f t="shared" si="63"/>
        <v>12.791880483291223</v>
      </c>
      <c r="ES25" s="10">
        <v>3492</v>
      </c>
      <c r="ET25" s="13">
        <v>195.9</v>
      </c>
      <c r="EU25" s="10">
        <v>636555</v>
      </c>
      <c r="EV25" s="33">
        <f t="shared" si="64"/>
        <v>0.08598452278589264</v>
      </c>
      <c r="EW25" s="33">
        <f t="shared" si="65"/>
        <v>-2.1478521478521486</v>
      </c>
      <c r="EX25" s="33">
        <f t="shared" si="66"/>
        <v>-1.1913447060832283</v>
      </c>
    </row>
    <row r="26" spans="1:154" ht="12.75" thickBot="1">
      <c r="A26" s="9"/>
      <c r="B26" s="9"/>
      <c r="C26" s="22"/>
      <c r="D26" s="9"/>
      <c r="E26" s="9"/>
      <c r="F26" s="22"/>
      <c r="G26" s="9"/>
      <c r="H26" s="9"/>
      <c r="I26" s="9"/>
      <c r="J26" s="9"/>
      <c r="K26" s="23"/>
      <c r="L26" s="22"/>
      <c r="M26" s="23"/>
      <c r="N26" s="9"/>
      <c r="O26" s="9"/>
      <c r="P26" s="9"/>
      <c r="Q26" s="23"/>
      <c r="R26" s="22"/>
      <c r="S26" s="23"/>
      <c r="T26" s="9"/>
      <c r="U26" s="9"/>
      <c r="V26" s="9"/>
      <c r="W26" s="23"/>
      <c r="X26" s="22"/>
      <c r="Y26" s="23"/>
      <c r="Z26" s="9"/>
      <c r="AA26" s="9"/>
      <c r="AB26" s="9"/>
      <c r="AC26" s="23"/>
      <c r="AD26" s="24"/>
      <c r="AE26" s="23"/>
      <c r="AF26" s="9"/>
      <c r="AG26" s="9"/>
      <c r="AH26" s="9"/>
      <c r="AI26" s="23"/>
      <c r="AJ26" s="24"/>
      <c r="AK26" s="23"/>
      <c r="AL26" s="9"/>
      <c r="AM26" s="9"/>
      <c r="AN26" s="9"/>
      <c r="AO26" s="23"/>
      <c r="AP26" s="24"/>
      <c r="AQ26" s="23"/>
      <c r="AR26" s="9"/>
      <c r="AS26" s="9"/>
      <c r="AT26" s="9"/>
      <c r="AU26" s="23"/>
      <c r="AV26" s="22"/>
      <c r="AW26" s="23"/>
      <c r="AX26" s="9"/>
      <c r="AY26" s="9"/>
      <c r="AZ26" s="9"/>
      <c r="BA26" s="23"/>
      <c r="BB26" s="22"/>
      <c r="BC26" s="23"/>
      <c r="BD26" s="9"/>
      <c r="BE26" s="9"/>
      <c r="BF26" s="9"/>
      <c r="BG26" s="23"/>
      <c r="BH26" s="22"/>
      <c r="BI26" s="23"/>
      <c r="BJ26" s="9"/>
      <c r="BK26" s="9"/>
      <c r="BL26" s="9"/>
      <c r="BM26" s="23"/>
      <c r="BN26" s="22"/>
      <c r="BO26" s="23"/>
      <c r="BP26" s="9"/>
      <c r="BQ26" s="9"/>
      <c r="BR26" s="9"/>
      <c r="BS26" s="23"/>
      <c r="BT26" s="22"/>
      <c r="BU26" s="23"/>
      <c r="BV26" s="9"/>
      <c r="BW26" s="9"/>
      <c r="BX26" s="9"/>
      <c r="BY26" s="23"/>
      <c r="BZ26" s="22"/>
      <c r="CA26" s="23"/>
      <c r="CB26" s="9"/>
      <c r="CC26" s="9"/>
      <c r="CD26" s="9"/>
      <c r="CE26" s="23"/>
      <c r="CF26" s="22"/>
      <c r="CG26" s="23"/>
      <c r="CH26" s="9"/>
      <c r="CI26" s="9"/>
      <c r="CJ26" s="9"/>
      <c r="CK26" s="23"/>
      <c r="CL26" s="22"/>
      <c r="CM26" s="23"/>
      <c r="CN26" s="9"/>
      <c r="CO26" s="9"/>
      <c r="CP26" s="9"/>
      <c r="CQ26" s="23"/>
      <c r="CR26" s="22"/>
      <c r="CS26" s="23"/>
      <c r="CT26" s="9"/>
      <c r="CU26" s="9"/>
      <c r="CV26" s="9"/>
      <c r="CW26" s="23"/>
      <c r="CX26" s="22"/>
      <c r="CY26" s="23"/>
      <c r="CZ26" s="9"/>
      <c r="DA26" s="9"/>
      <c r="DB26" s="9"/>
      <c r="DC26" s="23"/>
      <c r="DD26" s="22"/>
      <c r="DE26" s="23"/>
      <c r="DF26" s="9"/>
      <c r="DG26" s="9"/>
      <c r="DH26" s="9"/>
      <c r="DI26" s="23"/>
      <c r="DJ26" s="22"/>
      <c r="DK26" s="23"/>
      <c r="DL26" s="9"/>
      <c r="DM26" s="9"/>
      <c r="DN26" s="9"/>
      <c r="DO26" s="23"/>
      <c r="DP26" s="25"/>
      <c r="DQ26" s="23"/>
      <c r="DR26" s="9"/>
      <c r="DS26" s="9"/>
      <c r="DT26" s="9"/>
      <c r="DU26" s="23"/>
      <c r="DV26" s="22"/>
      <c r="DW26" s="23"/>
      <c r="DX26" s="9"/>
      <c r="DY26" s="9"/>
      <c r="DZ26" s="9"/>
      <c r="EA26" s="23"/>
      <c r="EB26" s="24"/>
      <c r="EC26" s="23"/>
      <c r="ED26" s="9"/>
      <c r="EE26" s="9"/>
      <c r="EF26" s="9"/>
      <c r="EG26" s="23"/>
      <c r="EH26" s="22"/>
      <c r="EI26" s="23"/>
      <c r="EJ26" s="9"/>
      <c r="EK26" s="9"/>
      <c r="EL26" s="9"/>
      <c r="EM26" s="23"/>
      <c r="EN26" s="24"/>
      <c r="EO26" s="23"/>
      <c r="EP26" s="9"/>
      <c r="EQ26" s="9"/>
      <c r="ER26" s="9"/>
      <c r="ES26" s="23"/>
      <c r="ET26" s="24"/>
      <c r="EU26" s="23"/>
      <c r="EV26" s="9"/>
      <c r="EW26" s="9"/>
      <c r="EX26" s="9"/>
    </row>
    <row r="27" spans="1:154" ht="12">
      <c r="A27" s="31" t="s">
        <v>48</v>
      </c>
      <c r="B27" s="26"/>
      <c r="C27" s="27"/>
      <c r="D27" s="26"/>
      <c r="E27" s="26"/>
      <c r="F27" s="27"/>
      <c r="G27" s="26"/>
      <c r="H27" s="26"/>
      <c r="I27" s="26"/>
      <c r="J27" s="26"/>
      <c r="K27" s="28"/>
      <c r="L27" s="27"/>
      <c r="M27" s="28"/>
      <c r="N27" s="26"/>
      <c r="O27" s="26"/>
      <c r="P27" s="26"/>
      <c r="Q27" s="28"/>
      <c r="R27" s="27"/>
      <c r="S27" s="28"/>
      <c r="T27" s="26"/>
      <c r="U27" s="26"/>
      <c r="V27" s="26"/>
      <c r="W27" s="28"/>
      <c r="X27" s="27"/>
      <c r="Y27" s="28"/>
      <c r="Z27" s="26"/>
      <c r="AA27" s="26"/>
      <c r="AB27" s="26"/>
      <c r="AC27" s="28"/>
      <c r="AD27" s="29"/>
      <c r="AE27" s="28"/>
      <c r="AF27" s="26"/>
      <c r="AG27" s="26"/>
      <c r="AH27" s="26"/>
      <c r="AI27" s="28"/>
      <c r="AJ27" s="29"/>
      <c r="AK27" s="28"/>
      <c r="AL27" s="26"/>
      <c r="AM27" s="26"/>
      <c r="AN27" s="26"/>
      <c r="AO27" s="28"/>
      <c r="AP27" s="29"/>
      <c r="AQ27" s="28"/>
      <c r="AR27" s="26"/>
      <c r="AS27" s="26"/>
      <c r="AT27" s="26"/>
      <c r="AU27" s="28"/>
      <c r="AV27" s="27"/>
      <c r="AW27" s="28"/>
      <c r="AX27" s="26"/>
      <c r="AY27" s="26"/>
      <c r="AZ27" s="26"/>
      <c r="BA27" s="28"/>
      <c r="BB27" s="27"/>
      <c r="BC27" s="28"/>
      <c r="BD27" s="26"/>
      <c r="BE27" s="26"/>
      <c r="BF27" s="26"/>
      <c r="BG27" s="28"/>
      <c r="BH27" s="27"/>
      <c r="BI27" s="28"/>
      <c r="BJ27" s="26"/>
      <c r="BK27" s="26"/>
      <c r="BL27" s="26"/>
      <c r="BM27" s="28"/>
      <c r="BN27" s="27"/>
      <c r="BO27" s="28"/>
      <c r="BP27" s="26"/>
      <c r="BQ27" s="26"/>
      <c r="BR27" s="26"/>
      <c r="BS27" s="28"/>
      <c r="BT27" s="27"/>
      <c r="BU27" s="28"/>
      <c r="BV27" s="26"/>
      <c r="BW27" s="26"/>
      <c r="BX27" s="26"/>
      <c r="BY27" s="28"/>
      <c r="BZ27" s="27"/>
      <c r="CA27" s="28"/>
      <c r="CB27" s="26"/>
      <c r="CC27" s="26"/>
      <c r="CD27" s="26"/>
      <c r="CE27" s="28"/>
      <c r="CF27" s="27"/>
      <c r="CG27" s="28"/>
      <c r="CH27" s="26"/>
      <c r="CI27" s="26"/>
      <c r="CJ27" s="26"/>
      <c r="CK27" s="28"/>
      <c r="CL27" s="27"/>
      <c r="CM27" s="28"/>
      <c r="CN27" s="26"/>
      <c r="CO27" s="26"/>
      <c r="CP27" s="26"/>
      <c r="CQ27" s="28"/>
      <c r="CR27" s="27"/>
      <c r="CS27" s="28"/>
      <c r="CT27" s="26"/>
      <c r="CU27" s="26"/>
      <c r="CV27" s="26"/>
      <c r="CW27" s="28"/>
      <c r="CX27" s="27"/>
      <c r="CY27" s="28"/>
      <c r="CZ27" s="26"/>
      <c r="DA27" s="26"/>
      <c r="DB27" s="26"/>
      <c r="DC27" s="28"/>
      <c r="DD27" s="27"/>
      <c r="DE27" s="28"/>
      <c r="DF27" s="26"/>
      <c r="DG27" s="26"/>
      <c r="DH27" s="26"/>
      <c r="DI27" s="28"/>
      <c r="DJ27" s="27"/>
      <c r="DK27" s="28"/>
      <c r="DL27" s="26"/>
      <c r="DM27" s="26"/>
      <c r="DN27" s="26"/>
      <c r="DO27" s="28"/>
      <c r="DP27" s="30"/>
      <c r="DQ27" s="28"/>
      <c r="DR27" s="26"/>
      <c r="DS27" s="26"/>
      <c r="DT27" s="26"/>
      <c r="DU27" s="28"/>
      <c r="DV27" s="27"/>
      <c r="DW27" s="28"/>
      <c r="DX27" s="26"/>
      <c r="DY27" s="26"/>
      <c r="DZ27" s="26"/>
      <c r="EA27" s="28"/>
      <c r="EB27" s="29"/>
      <c r="EC27" s="28"/>
      <c r="ED27" s="26"/>
      <c r="EE27" s="26"/>
      <c r="EF27" s="26"/>
      <c r="EG27" s="28"/>
      <c r="EH27" s="27"/>
      <c r="EI27" s="28"/>
      <c r="EJ27" s="26"/>
      <c r="EK27" s="26"/>
      <c r="EL27" s="26"/>
      <c r="EM27" s="28"/>
      <c r="EN27" s="29"/>
      <c r="EO27" s="28"/>
      <c r="EP27" s="26"/>
      <c r="EQ27" s="26"/>
      <c r="ER27" s="26"/>
      <c r="ES27" s="28"/>
      <c r="ET27" s="29"/>
      <c r="EU27" s="28"/>
      <c r="EV27" s="26"/>
      <c r="EW27" s="26"/>
      <c r="EX27" s="26"/>
    </row>
    <row r="28" spans="1:145" ht="12">
      <c r="A28" s="1" t="s">
        <v>30</v>
      </c>
      <c r="C28" s="12"/>
      <c r="F28" s="12"/>
      <c r="K28" s="17"/>
      <c r="L28" s="12"/>
      <c r="M28" s="17"/>
      <c r="Q28" s="17"/>
      <c r="R28" s="12"/>
      <c r="S28" s="17"/>
      <c r="W28" s="17"/>
      <c r="X28" s="12"/>
      <c r="Y28" s="17"/>
      <c r="AC28" s="17"/>
      <c r="AD28" s="20"/>
      <c r="AE28" s="17"/>
      <c r="AI28" s="17"/>
      <c r="AJ28" s="20"/>
      <c r="AK28" s="17"/>
      <c r="AO28" s="17"/>
      <c r="AP28" s="20"/>
      <c r="AQ28" s="17"/>
      <c r="AU28" s="17"/>
      <c r="AV28" s="12"/>
      <c r="AW28" s="17"/>
      <c r="BA28" s="17"/>
      <c r="BB28" s="12"/>
      <c r="BC28" s="17"/>
      <c r="BG28" s="17"/>
      <c r="BH28" s="12"/>
      <c r="BI28" s="17"/>
      <c r="BM28" s="17"/>
      <c r="BN28" s="12"/>
      <c r="BO28" s="17"/>
      <c r="BS28" s="17"/>
      <c r="BT28" s="12"/>
      <c r="BU28" s="17"/>
      <c r="BY28" s="17"/>
      <c r="BZ28" s="12"/>
      <c r="CA28" s="17"/>
      <c r="CE28" s="17"/>
      <c r="CF28" s="12"/>
      <c r="CG28" s="17"/>
      <c r="CK28" s="17"/>
      <c r="CL28" s="12"/>
      <c r="CM28" s="17"/>
      <c r="CQ28" s="17"/>
      <c r="CR28" s="12"/>
      <c r="CS28" s="17"/>
      <c r="CW28" s="17"/>
      <c r="CX28" s="12"/>
      <c r="CY28" s="17"/>
      <c r="DC28" s="17"/>
      <c r="DD28" s="12"/>
      <c r="DE28" s="17"/>
      <c r="DI28" s="17"/>
      <c r="DJ28" s="12"/>
      <c r="DK28" s="17"/>
      <c r="DO28" s="17"/>
      <c r="DP28" s="21"/>
      <c r="DQ28" s="17"/>
      <c r="DU28" s="17"/>
      <c r="DV28" s="12"/>
      <c r="DW28" s="17"/>
      <c r="EA28" s="17"/>
      <c r="EB28" s="20"/>
      <c r="EC28" s="17"/>
      <c r="EG28" s="17"/>
      <c r="EH28" s="12"/>
      <c r="EI28" s="17"/>
      <c r="EM28" s="17"/>
      <c r="EN28" s="20"/>
      <c r="EO28" s="17"/>
    </row>
    <row r="29" spans="1:145" ht="12">
      <c r="A29" s="1" t="s">
        <v>31</v>
      </c>
      <c r="C29" s="12"/>
      <c r="F29" s="12"/>
      <c r="K29" s="17"/>
      <c r="L29" s="12"/>
      <c r="M29" s="17"/>
      <c r="Q29" s="17"/>
      <c r="R29" s="12"/>
      <c r="S29" s="17"/>
      <c r="W29" s="17"/>
      <c r="X29" s="12"/>
      <c r="Y29" s="17"/>
      <c r="AC29" s="17"/>
      <c r="AD29" s="20"/>
      <c r="AE29" s="17"/>
      <c r="AI29" s="17"/>
      <c r="AJ29" s="20"/>
      <c r="AK29" s="17"/>
      <c r="AO29" s="17"/>
      <c r="AP29" s="20"/>
      <c r="AQ29" s="17"/>
      <c r="AU29" s="17"/>
      <c r="AV29" s="12"/>
      <c r="AW29" s="17"/>
      <c r="BA29" s="17"/>
      <c r="BB29" s="12"/>
      <c r="BC29" s="17"/>
      <c r="BG29" s="17"/>
      <c r="BH29" s="12"/>
      <c r="BI29" s="17"/>
      <c r="BM29" s="17"/>
      <c r="BN29" s="12"/>
      <c r="BO29" s="17"/>
      <c r="BS29" s="17"/>
      <c r="BT29" s="12"/>
      <c r="BU29" s="17"/>
      <c r="BY29" s="17"/>
      <c r="BZ29" s="12"/>
      <c r="CA29" s="17"/>
      <c r="CE29" s="17"/>
      <c r="CF29" s="12"/>
      <c r="CG29" s="17"/>
      <c r="CK29" s="17"/>
      <c r="CL29" s="12"/>
      <c r="CM29" s="17"/>
      <c r="CQ29" s="17"/>
      <c r="CR29" s="12"/>
      <c r="CS29" s="17"/>
      <c r="CW29" s="17"/>
      <c r="CX29" s="12"/>
      <c r="CY29" s="17"/>
      <c r="DC29" s="17"/>
      <c r="DD29" s="12"/>
      <c r="DE29" s="17"/>
      <c r="DI29" s="17"/>
      <c r="DJ29" s="12"/>
      <c r="DK29" s="17"/>
      <c r="DO29" s="17"/>
      <c r="DP29" s="21"/>
      <c r="DQ29" s="17"/>
      <c r="DU29" s="17"/>
      <c r="DV29" s="12"/>
      <c r="DW29" s="17"/>
      <c r="EA29" s="17"/>
      <c r="EB29" s="20"/>
      <c r="EC29" s="17"/>
      <c r="EG29" s="17"/>
      <c r="EH29" s="12"/>
      <c r="EI29" s="17"/>
      <c r="EM29" s="17"/>
      <c r="EN29" s="20"/>
      <c r="EO29" s="17"/>
    </row>
    <row r="30" spans="1:145" ht="12">
      <c r="A30" s="1" t="s">
        <v>32</v>
      </c>
      <c r="C30" s="12"/>
      <c r="F30" s="12"/>
      <c r="K30" s="17"/>
      <c r="L30" s="12"/>
      <c r="M30" s="17"/>
      <c r="Q30" s="17"/>
      <c r="R30" s="12"/>
      <c r="S30" s="17"/>
      <c r="W30" s="17"/>
      <c r="X30" s="12"/>
      <c r="Y30" s="17"/>
      <c r="AC30" s="17"/>
      <c r="AD30" s="20"/>
      <c r="AE30" s="17"/>
      <c r="AI30" s="17"/>
      <c r="AJ30" s="20"/>
      <c r="AK30" s="17"/>
      <c r="AO30" s="17"/>
      <c r="AP30" s="20"/>
      <c r="AQ30" s="17"/>
      <c r="AU30" s="17"/>
      <c r="AV30" s="12"/>
      <c r="AW30" s="17"/>
      <c r="BA30" s="17"/>
      <c r="BB30" s="12"/>
      <c r="BC30" s="17"/>
      <c r="BG30" s="17"/>
      <c r="BH30" s="12"/>
      <c r="BI30" s="17"/>
      <c r="BM30" s="17"/>
      <c r="BN30" s="12"/>
      <c r="BO30" s="17"/>
      <c r="BS30" s="17"/>
      <c r="BT30" s="12"/>
      <c r="BU30" s="17"/>
      <c r="BY30" s="17"/>
      <c r="BZ30" s="12"/>
      <c r="CA30" s="17"/>
      <c r="CE30" s="17"/>
      <c r="CF30" s="12"/>
      <c r="CG30" s="17"/>
      <c r="CK30" s="17"/>
      <c r="CL30" s="12"/>
      <c r="CM30" s="17"/>
      <c r="CQ30" s="17"/>
      <c r="CR30" s="12"/>
      <c r="CS30" s="17"/>
      <c r="CW30" s="17"/>
      <c r="CX30" s="12"/>
      <c r="CY30" s="17"/>
      <c r="DC30" s="17"/>
      <c r="DD30" s="12"/>
      <c r="DE30" s="17"/>
      <c r="DI30" s="17"/>
      <c r="DJ30" s="12"/>
      <c r="DK30" s="17"/>
      <c r="DO30" s="17"/>
      <c r="DP30" s="21"/>
      <c r="DQ30" s="17"/>
      <c r="DU30" s="17"/>
      <c r="DV30" s="12"/>
      <c r="DW30" s="17"/>
      <c r="EA30" s="17"/>
      <c r="EB30" s="20"/>
      <c r="EC30" s="17"/>
      <c r="EG30" s="17"/>
      <c r="EH30" s="12"/>
      <c r="EI30" s="17"/>
      <c r="EM30" s="17"/>
      <c r="EN30" s="20"/>
      <c r="EO30" s="17"/>
    </row>
    <row r="31" spans="1:145" ht="12">
      <c r="A31" s="1" t="s">
        <v>33</v>
      </c>
      <c r="C31" s="12"/>
      <c r="F31" s="12"/>
      <c r="K31" s="17"/>
      <c r="L31" s="12"/>
      <c r="M31" s="17"/>
      <c r="Q31" s="17"/>
      <c r="R31" s="12"/>
      <c r="S31" s="17"/>
      <c r="W31" s="17"/>
      <c r="X31" s="12"/>
      <c r="Y31" s="17"/>
      <c r="AC31" s="17"/>
      <c r="AD31" s="20"/>
      <c r="AE31" s="17"/>
      <c r="AI31" s="17"/>
      <c r="AJ31" s="20"/>
      <c r="AK31" s="17"/>
      <c r="AO31" s="17"/>
      <c r="AP31" s="20"/>
      <c r="AQ31" s="17"/>
      <c r="AU31" s="17"/>
      <c r="AV31" s="12"/>
      <c r="AW31" s="17"/>
      <c r="BA31" s="17"/>
      <c r="BB31" s="12"/>
      <c r="BC31" s="17"/>
      <c r="BG31" s="17"/>
      <c r="BH31" s="12"/>
      <c r="BI31" s="17"/>
      <c r="BM31" s="17"/>
      <c r="BN31" s="12"/>
      <c r="BO31" s="17"/>
      <c r="BS31" s="17"/>
      <c r="BT31" s="12"/>
      <c r="BU31" s="17"/>
      <c r="BY31" s="17"/>
      <c r="BZ31" s="12"/>
      <c r="CA31" s="17"/>
      <c r="CE31" s="17"/>
      <c r="CF31" s="12"/>
      <c r="CG31" s="17"/>
      <c r="CK31" s="17"/>
      <c r="CL31" s="12"/>
      <c r="CM31" s="17"/>
      <c r="CQ31" s="17"/>
      <c r="CR31" s="12"/>
      <c r="CS31" s="17"/>
      <c r="CW31" s="17"/>
      <c r="CX31" s="12"/>
      <c r="CY31" s="17"/>
      <c r="DC31" s="17"/>
      <c r="DD31" s="12"/>
      <c r="DE31" s="17"/>
      <c r="DI31" s="17"/>
      <c r="DJ31" s="12"/>
      <c r="DK31" s="17"/>
      <c r="DO31" s="17"/>
      <c r="DP31" s="21"/>
      <c r="DQ31" s="17"/>
      <c r="DU31" s="17"/>
      <c r="DV31" s="12"/>
      <c r="DW31" s="17"/>
      <c r="EA31" s="17"/>
      <c r="EB31" s="20"/>
      <c r="EC31" s="17"/>
      <c r="EG31" s="17"/>
      <c r="EH31" s="12"/>
      <c r="EI31" s="17"/>
      <c r="EM31" s="17"/>
      <c r="EN31" s="20"/>
      <c r="EO31" s="17"/>
    </row>
    <row r="32" spans="1:145" ht="12">
      <c r="A32" s="1" t="s">
        <v>34</v>
      </c>
      <c r="C32" s="12"/>
      <c r="F32" s="12"/>
      <c r="K32" s="17"/>
      <c r="L32" s="12"/>
      <c r="M32" s="17"/>
      <c r="Q32" s="17"/>
      <c r="R32" s="12"/>
      <c r="S32" s="17"/>
      <c r="W32" s="17"/>
      <c r="X32" s="12"/>
      <c r="Y32" s="17"/>
      <c r="AC32" s="17"/>
      <c r="AD32" s="20"/>
      <c r="AE32" s="17"/>
      <c r="AI32" s="17"/>
      <c r="AJ32" s="20"/>
      <c r="AK32" s="17"/>
      <c r="AO32" s="17"/>
      <c r="AP32" s="20"/>
      <c r="AQ32" s="17"/>
      <c r="AU32" s="17"/>
      <c r="AV32" s="12"/>
      <c r="AW32" s="17"/>
      <c r="BA32" s="17"/>
      <c r="BB32" s="12"/>
      <c r="BC32" s="17"/>
      <c r="BG32" s="17"/>
      <c r="BH32" s="12"/>
      <c r="BI32" s="17"/>
      <c r="BM32" s="17"/>
      <c r="BN32" s="12"/>
      <c r="BO32" s="17"/>
      <c r="BS32" s="17"/>
      <c r="BT32" s="12"/>
      <c r="BU32" s="17"/>
      <c r="BY32" s="17"/>
      <c r="BZ32" s="12"/>
      <c r="CA32" s="17"/>
      <c r="CE32" s="17"/>
      <c r="CF32" s="12"/>
      <c r="CG32" s="17"/>
      <c r="CK32" s="17"/>
      <c r="CL32" s="12"/>
      <c r="CM32" s="17"/>
      <c r="CQ32" s="17"/>
      <c r="CR32" s="12"/>
      <c r="CS32" s="17"/>
      <c r="CW32" s="17"/>
      <c r="CX32" s="12"/>
      <c r="CY32" s="17"/>
      <c r="DC32" s="17"/>
      <c r="DD32" s="12"/>
      <c r="DE32" s="17"/>
      <c r="DI32" s="17"/>
      <c r="DJ32" s="12"/>
      <c r="DK32" s="17"/>
      <c r="DO32" s="17"/>
      <c r="DP32" s="21"/>
      <c r="DQ32" s="17"/>
      <c r="DU32" s="17"/>
      <c r="DV32" s="12"/>
      <c r="DW32" s="17"/>
      <c r="EA32" s="17"/>
      <c r="EB32" s="20"/>
      <c r="EC32" s="17"/>
      <c r="EG32" s="17"/>
      <c r="EH32" s="12"/>
      <c r="EI32" s="17"/>
      <c r="EM32" s="17"/>
      <c r="EN32" s="20"/>
      <c r="EO32" s="17"/>
    </row>
    <row r="33" spans="1:145" ht="12">
      <c r="A33" s="1" t="s">
        <v>35</v>
      </c>
      <c r="C33" s="12"/>
      <c r="F33" s="12"/>
      <c r="K33" s="17"/>
      <c r="L33" s="12"/>
      <c r="M33" s="17"/>
      <c r="Q33" s="17"/>
      <c r="R33" s="12"/>
      <c r="S33" s="17"/>
      <c r="W33" s="17"/>
      <c r="X33" s="12"/>
      <c r="Y33" s="17"/>
      <c r="AC33" s="17"/>
      <c r="AD33" s="20"/>
      <c r="AE33" s="17"/>
      <c r="AI33" s="17"/>
      <c r="AJ33" s="20"/>
      <c r="AK33" s="17"/>
      <c r="AO33" s="17"/>
      <c r="AP33" s="20"/>
      <c r="AQ33" s="17"/>
      <c r="AU33" s="17"/>
      <c r="AV33" s="12"/>
      <c r="AW33" s="17"/>
      <c r="BA33" s="17"/>
      <c r="BB33" s="12"/>
      <c r="BC33" s="17"/>
      <c r="BG33" s="17"/>
      <c r="BH33" s="12"/>
      <c r="BI33" s="17"/>
      <c r="BM33" s="17"/>
      <c r="BN33" s="12"/>
      <c r="BO33" s="17"/>
      <c r="BS33" s="17"/>
      <c r="BT33" s="12"/>
      <c r="BU33" s="17"/>
      <c r="BY33" s="17"/>
      <c r="BZ33" s="12"/>
      <c r="CA33" s="17"/>
      <c r="CE33" s="17"/>
      <c r="CF33" s="12"/>
      <c r="CG33" s="17"/>
      <c r="CK33" s="17"/>
      <c r="CL33" s="12"/>
      <c r="CM33" s="17"/>
      <c r="CQ33" s="17"/>
      <c r="CR33" s="12"/>
      <c r="CS33" s="17"/>
      <c r="CW33" s="17"/>
      <c r="CX33" s="12"/>
      <c r="CY33" s="17"/>
      <c r="DC33" s="17"/>
      <c r="DD33" s="12"/>
      <c r="DE33" s="17"/>
      <c r="DI33" s="17"/>
      <c r="DJ33" s="12"/>
      <c r="DK33" s="17"/>
      <c r="DO33" s="17"/>
      <c r="DP33" s="21"/>
      <c r="DQ33" s="17"/>
      <c r="DU33" s="17"/>
      <c r="DV33" s="12"/>
      <c r="DW33" s="17"/>
      <c r="EA33" s="17"/>
      <c r="EB33" s="20"/>
      <c r="EC33" s="17"/>
      <c r="EG33" s="17"/>
      <c r="EH33" s="12"/>
      <c r="EI33" s="17"/>
      <c r="EM33" s="17"/>
      <c r="EN33" s="20"/>
      <c r="EO33" s="17"/>
    </row>
    <row r="34" ht="12">
      <c r="A34" s="1" t="s">
        <v>36</v>
      </c>
    </row>
    <row r="36" ht="12">
      <c r="A36" s="1" t="s">
        <v>37</v>
      </c>
    </row>
    <row r="37" ht="12">
      <c r="A37" s="1" t="s">
        <v>38</v>
      </c>
    </row>
    <row r="38" ht="12">
      <c r="A38" s="1" t="s">
        <v>39</v>
      </c>
    </row>
    <row r="39" ht="12">
      <c r="A39" s="1" t="s">
        <v>40</v>
      </c>
    </row>
    <row r="40" ht="12">
      <c r="A40" s="1" t="s">
        <v>41</v>
      </c>
    </row>
    <row r="41" ht="12">
      <c r="A41" s="1" t="s">
        <v>42</v>
      </c>
    </row>
    <row r="42" ht="12">
      <c r="A42" s="1" t="s">
        <v>43</v>
      </c>
    </row>
    <row r="43" ht="12">
      <c r="A43" s="1" t="s">
        <v>44</v>
      </c>
    </row>
    <row r="45" ht="12">
      <c r="A45" s="4" t="s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45"/>
  <sheetViews>
    <sheetView tabSelected="1" zoomScalePageLayoutView="0" workbookViewId="0" topLeftCell="A1">
      <pane xSplit="1" ySplit="11" topLeftCell="DR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C21" sqref="EC21:ED21"/>
    </sheetView>
  </sheetViews>
  <sheetFormatPr defaultColWidth="12.625" defaultRowHeight="12.75"/>
  <cols>
    <col min="1" max="1" width="23.625" style="2" customWidth="1"/>
    <col min="2" max="68" width="12.625" style="2" customWidth="1"/>
    <col min="69" max="69" width="0.6171875" style="2" customWidth="1"/>
    <col min="70" max="140" width="12.625" style="2" customWidth="1"/>
    <col min="141" max="141" width="16.875" style="2" customWidth="1"/>
    <col min="142" max="16384" width="12.625" style="2" customWidth="1"/>
  </cols>
  <sheetData>
    <row r="1" ht="12">
      <c r="A1" s="1" t="s">
        <v>0</v>
      </c>
    </row>
    <row r="2" ht="12">
      <c r="A2" s="41" t="s">
        <v>1</v>
      </c>
    </row>
    <row r="3" spans="1:149" ht="12">
      <c r="A3" s="4" t="s">
        <v>65</v>
      </c>
      <c r="ES3" s="2" t="s">
        <v>57</v>
      </c>
    </row>
    <row r="4" spans="1:149" ht="12">
      <c r="A4" s="1" t="s">
        <v>61</v>
      </c>
      <c r="EK4" s="37" t="s">
        <v>62</v>
      </c>
      <c r="ES4" s="37" t="s">
        <v>64</v>
      </c>
    </row>
    <row r="5" ht="12.75" thickBot="1">
      <c r="A5" s="1" t="s">
        <v>46</v>
      </c>
    </row>
    <row r="6" spans="1:152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26"/>
      <c r="EK6" s="34"/>
      <c r="EL6" s="34"/>
      <c r="EM6" s="34"/>
      <c r="EN6" s="34"/>
      <c r="EO6" s="34"/>
      <c r="EP6" s="34"/>
      <c r="EQ6" s="34"/>
      <c r="ES6" s="34"/>
      <c r="ET6" s="34"/>
      <c r="EU6" s="34"/>
      <c r="EV6" s="34"/>
    </row>
    <row r="7" spans="2:145" ht="12">
      <c r="B7" s="6">
        <v>2000</v>
      </c>
      <c r="C7" s="6"/>
      <c r="D7" s="6"/>
      <c r="E7" s="6">
        <v>2001</v>
      </c>
      <c r="F7" s="6"/>
      <c r="G7" s="6"/>
      <c r="H7" s="6"/>
      <c r="I7" s="6"/>
      <c r="J7" s="6">
        <v>2001</v>
      </c>
      <c r="K7" s="6">
        <v>2002</v>
      </c>
      <c r="L7" s="6"/>
      <c r="M7" s="6"/>
      <c r="N7" s="6"/>
      <c r="O7" s="6"/>
      <c r="P7" s="6">
        <v>2002</v>
      </c>
      <c r="Q7" s="6">
        <v>2003</v>
      </c>
      <c r="R7" s="6"/>
      <c r="S7" s="6"/>
      <c r="T7" s="6"/>
      <c r="U7" s="6"/>
      <c r="V7" s="6">
        <v>2003</v>
      </c>
      <c r="W7" s="6">
        <v>2004</v>
      </c>
      <c r="X7" s="6"/>
      <c r="Y7" s="6"/>
      <c r="Z7" s="6"/>
      <c r="AA7" s="6"/>
      <c r="AB7" s="6">
        <v>2004</v>
      </c>
      <c r="AC7" s="6">
        <v>2005</v>
      </c>
      <c r="AD7" s="6"/>
      <c r="AE7" s="6"/>
      <c r="AF7" s="6"/>
      <c r="AG7" s="6"/>
      <c r="AH7" s="6">
        <v>2005</v>
      </c>
      <c r="AI7" s="6">
        <v>2006</v>
      </c>
      <c r="AJ7" s="6"/>
      <c r="AK7" s="6"/>
      <c r="AL7" s="6"/>
      <c r="AM7" s="6"/>
      <c r="AN7" s="6">
        <v>2006</v>
      </c>
      <c r="AO7" s="6">
        <v>2007</v>
      </c>
      <c r="AP7" s="6"/>
      <c r="AQ7" s="6"/>
      <c r="AR7" s="6"/>
      <c r="AS7" s="6"/>
      <c r="AT7" s="6"/>
      <c r="AU7" s="6"/>
      <c r="AV7" s="6">
        <v>2007</v>
      </c>
      <c r="AW7" s="6">
        <v>2008</v>
      </c>
      <c r="AX7" s="6"/>
      <c r="AY7" s="6"/>
      <c r="AZ7" s="6"/>
      <c r="BA7" s="6"/>
      <c r="BB7" s="6"/>
      <c r="BC7" s="6"/>
      <c r="BD7" s="6"/>
      <c r="BE7" s="6"/>
      <c r="BF7" s="6">
        <v>2008</v>
      </c>
      <c r="BG7" s="6">
        <v>2009</v>
      </c>
      <c r="BH7" s="6"/>
      <c r="BI7" s="6"/>
      <c r="BJ7" s="6"/>
      <c r="BK7" s="6"/>
      <c r="BL7" s="6"/>
      <c r="BM7" s="6"/>
      <c r="BN7" s="6"/>
      <c r="BO7" s="6"/>
      <c r="BP7" s="6">
        <v>2009</v>
      </c>
      <c r="BQ7" s="6"/>
      <c r="BR7" s="6">
        <v>2010</v>
      </c>
      <c r="BS7" s="6"/>
      <c r="BT7" s="6"/>
      <c r="BU7" s="6"/>
      <c r="BV7" s="6"/>
      <c r="BW7" s="6"/>
      <c r="BX7" s="6"/>
      <c r="BY7" s="6"/>
      <c r="BZ7" s="6"/>
      <c r="CA7" s="6">
        <v>2010</v>
      </c>
      <c r="CB7" s="6">
        <v>2011</v>
      </c>
      <c r="CC7" s="6"/>
      <c r="CD7" s="6"/>
      <c r="CE7" s="6"/>
      <c r="CF7" s="6"/>
      <c r="CG7" s="6"/>
      <c r="CH7" s="6"/>
      <c r="CI7" s="6"/>
      <c r="CJ7" s="6"/>
      <c r="CK7" s="6">
        <v>2011</v>
      </c>
      <c r="CL7" s="6">
        <v>2012</v>
      </c>
      <c r="CM7" s="6"/>
      <c r="CN7" s="6"/>
      <c r="CO7" s="6"/>
      <c r="CP7" s="6"/>
      <c r="CQ7" s="6"/>
      <c r="CR7" s="6"/>
      <c r="CS7" s="6"/>
      <c r="CT7" s="6"/>
      <c r="CU7" s="6">
        <v>2012</v>
      </c>
      <c r="CV7" s="6">
        <v>2013</v>
      </c>
      <c r="CW7" s="6"/>
      <c r="CX7" s="6"/>
      <c r="CY7" s="6"/>
      <c r="CZ7" s="6"/>
      <c r="DA7" s="6"/>
      <c r="DB7" s="6"/>
      <c r="DC7" s="6"/>
      <c r="DD7" s="6"/>
      <c r="DE7" s="6">
        <v>2013</v>
      </c>
      <c r="DF7" s="6">
        <v>2014</v>
      </c>
      <c r="DG7" s="6"/>
      <c r="DH7" s="6"/>
      <c r="DI7" s="6"/>
      <c r="DJ7" s="6"/>
      <c r="DK7" s="6"/>
      <c r="DL7" s="6"/>
      <c r="DM7" s="6"/>
      <c r="DN7" s="6"/>
      <c r="DO7" s="6">
        <v>2014</v>
      </c>
      <c r="DP7" s="6">
        <v>2015</v>
      </c>
      <c r="DQ7" s="6"/>
      <c r="DR7" s="6"/>
      <c r="DS7" s="6"/>
      <c r="DT7" s="6"/>
      <c r="DU7" s="6"/>
      <c r="DV7" s="6"/>
      <c r="DW7" s="6"/>
      <c r="DX7" s="6"/>
      <c r="DY7" s="6">
        <v>2015</v>
      </c>
      <c r="DZ7" s="6">
        <v>2016</v>
      </c>
      <c r="EA7" s="6"/>
      <c r="EB7" s="6"/>
      <c r="EC7" s="6"/>
      <c r="ED7" s="6"/>
      <c r="EE7" s="6"/>
      <c r="EF7" s="6"/>
      <c r="EG7" s="6"/>
      <c r="EH7" s="6"/>
      <c r="EI7" s="6">
        <v>2016</v>
      </c>
      <c r="EJ7" s="6"/>
      <c r="EO7" s="37" t="s">
        <v>63</v>
      </c>
    </row>
    <row r="8" spans="2:147" ht="12">
      <c r="B8" s="8" t="s">
        <v>2</v>
      </c>
      <c r="C8" s="8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1" t="s">
        <v>7</v>
      </c>
      <c r="K8" s="8" t="s">
        <v>2</v>
      </c>
      <c r="L8" s="8" t="s">
        <v>2</v>
      </c>
      <c r="M8" s="8" t="s">
        <v>2</v>
      </c>
      <c r="N8" s="8" t="s">
        <v>2</v>
      </c>
      <c r="O8" s="8" t="s">
        <v>2</v>
      </c>
      <c r="P8" s="1" t="s">
        <v>7</v>
      </c>
      <c r="Q8" s="8" t="s">
        <v>2</v>
      </c>
      <c r="R8" s="8" t="s">
        <v>2</v>
      </c>
      <c r="S8" s="8" t="s">
        <v>2</v>
      </c>
      <c r="T8" s="8" t="s">
        <v>2</v>
      </c>
      <c r="U8" s="8" t="s">
        <v>2</v>
      </c>
      <c r="V8" s="1" t="s">
        <v>7</v>
      </c>
      <c r="W8" s="8" t="s">
        <v>2</v>
      </c>
      <c r="X8" s="8" t="s">
        <v>2</v>
      </c>
      <c r="Y8" s="8" t="s">
        <v>2</v>
      </c>
      <c r="Z8" s="8" t="s">
        <v>2</v>
      </c>
      <c r="AA8" s="8" t="s">
        <v>2</v>
      </c>
      <c r="AB8" s="1" t="s">
        <v>7</v>
      </c>
      <c r="AC8" s="8" t="s">
        <v>2</v>
      </c>
      <c r="AD8" s="8" t="s">
        <v>2</v>
      </c>
      <c r="AE8" s="8" t="s">
        <v>2</v>
      </c>
      <c r="AF8" s="8" t="s">
        <v>2</v>
      </c>
      <c r="AG8" s="8" t="s">
        <v>2</v>
      </c>
      <c r="AH8" s="1" t="s">
        <v>7</v>
      </c>
      <c r="AI8" s="8" t="s">
        <v>2</v>
      </c>
      <c r="AJ8" s="8" t="s">
        <v>2</v>
      </c>
      <c r="AK8" s="8" t="s">
        <v>2</v>
      </c>
      <c r="AL8" s="8" t="s">
        <v>2</v>
      </c>
      <c r="AM8" s="8" t="s">
        <v>2</v>
      </c>
      <c r="AN8" s="1" t="s">
        <v>7</v>
      </c>
      <c r="AO8" s="8" t="s">
        <v>2</v>
      </c>
      <c r="AP8" s="8"/>
      <c r="AQ8" s="8" t="s">
        <v>2</v>
      </c>
      <c r="AR8" s="8"/>
      <c r="AS8" s="8" t="s">
        <v>2</v>
      </c>
      <c r="AT8" s="8" t="s">
        <v>2</v>
      </c>
      <c r="AU8" s="8" t="s">
        <v>2</v>
      </c>
      <c r="AV8" s="1" t="s">
        <v>7</v>
      </c>
      <c r="AW8" s="8" t="s">
        <v>2</v>
      </c>
      <c r="AX8" s="8"/>
      <c r="AY8" s="8" t="s">
        <v>2</v>
      </c>
      <c r="AZ8" s="8"/>
      <c r="BA8" s="8" t="s">
        <v>2</v>
      </c>
      <c r="BB8" s="8" t="s">
        <v>2</v>
      </c>
      <c r="BC8" s="8"/>
      <c r="BD8" s="8" t="s">
        <v>2</v>
      </c>
      <c r="BE8" s="8"/>
      <c r="BF8" s="1" t="s">
        <v>7</v>
      </c>
      <c r="BG8" s="8" t="s">
        <v>2</v>
      </c>
      <c r="BH8" s="8"/>
      <c r="BI8" s="8" t="s">
        <v>2</v>
      </c>
      <c r="BJ8" s="8"/>
      <c r="BK8" s="8" t="s">
        <v>2</v>
      </c>
      <c r="BL8" s="8" t="s">
        <v>2</v>
      </c>
      <c r="BM8" s="8"/>
      <c r="BN8" s="8" t="s">
        <v>2</v>
      </c>
      <c r="BO8" s="8"/>
      <c r="BP8" s="1" t="s">
        <v>7</v>
      </c>
      <c r="BQ8" s="1"/>
      <c r="BR8" s="8" t="s">
        <v>2</v>
      </c>
      <c r="BS8" s="8"/>
      <c r="BT8" s="8" t="s">
        <v>2</v>
      </c>
      <c r="BU8" s="8"/>
      <c r="BV8" s="8" t="s">
        <v>2</v>
      </c>
      <c r="BW8" s="8" t="s">
        <v>2</v>
      </c>
      <c r="BX8" s="8"/>
      <c r="BY8" s="8" t="s">
        <v>2</v>
      </c>
      <c r="BZ8" s="8"/>
      <c r="CA8" s="1" t="s">
        <v>7</v>
      </c>
      <c r="CB8" s="8" t="s">
        <v>2</v>
      </c>
      <c r="CC8" s="8"/>
      <c r="CD8" s="8" t="s">
        <v>2</v>
      </c>
      <c r="CE8" s="8"/>
      <c r="CF8" s="8" t="s">
        <v>2</v>
      </c>
      <c r="CG8" s="8" t="s">
        <v>2</v>
      </c>
      <c r="CH8" s="8"/>
      <c r="CI8" s="8" t="s">
        <v>2</v>
      </c>
      <c r="CJ8" s="8"/>
      <c r="CK8" s="1" t="s">
        <v>7</v>
      </c>
      <c r="CL8" s="8" t="s">
        <v>2</v>
      </c>
      <c r="CM8" s="8"/>
      <c r="CN8" s="8" t="s">
        <v>2</v>
      </c>
      <c r="CO8" s="8"/>
      <c r="CP8" s="8" t="s">
        <v>2</v>
      </c>
      <c r="CQ8" s="8" t="s">
        <v>2</v>
      </c>
      <c r="CR8" s="8"/>
      <c r="CS8" s="8" t="s">
        <v>2</v>
      </c>
      <c r="CT8" s="8"/>
      <c r="CU8" s="1" t="s">
        <v>7</v>
      </c>
      <c r="CV8" s="8" t="s">
        <v>2</v>
      </c>
      <c r="CW8" s="8"/>
      <c r="CX8" s="8" t="s">
        <v>2</v>
      </c>
      <c r="CY8" s="8"/>
      <c r="CZ8" s="8" t="s">
        <v>2</v>
      </c>
      <c r="DA8" s="8" t="s">
        <v>2</v>
      </c>
      <c r="DB8" s="8"/>
      <c r="DC8" s="8" t="s">
        <v>2</v>
      </c>
      <c r="DD8" s="8"/>
      <c r="DE8" s="1" t="s">
        <v>7</v>
      </c>
      <c r="DF8" s="8" t="s">
        <v>2</v>
      </c>
      <c r="DG8" s="8"/>
      <c r="DH8" s="8" t="s">
        <v>2</v>
      </c>
      <c r="DI8" s="8"/>
      <c r="DJ8" s="8" t="s">
        <v>2</v>
      </c>
      <c r="DK8" s="8" t="s">
        <v>2</v>
      </c>
      <c r="DL8" s="8"/>
      <c r="DM8" s="8" t="s">
        <v>2</v>
      </c>
      <c r="DN8" s="8"/>
      <c r="DO8" s="1" t="s">
        <v>7</v>
      </c>
      <c r="DP8" s="8" t="s">
        <v>2</v>
      </c>
      <c r="DQ8" s="8"/>
      <c r="DR8" s="8" t="s">
        <v>2</v>
      </c>
      <c r="DS8" s="8"/>
      <c r="DT8" s="8" t="s">
        <v>2</v>
      </c>
      <c r="DU8" s="8" t="s">
        <v>2</v>
      </c>
      <c r="DV8" s="8"/>
      <c r="DW8" s="8" t="s">
        <v>2</v>
      </c>
      <c r="DX8" s="8"/>
      <c r="DY8" s="1" t="s">
        <v>7</v>
      </c>
      <c r="DZ8" s="8" t="s">
        <v>2</v>
      </c>
      <c r="EA8" s="8"/>
      <c r="EB8" s="8" t="s">
        <v>2</v>
      </c>
      <c r="EC8" s="8"/>
      <c r="ED8" s="8" t="s">
        <v>2</v>
      </c>
      <c r="EE8" s="8" t="s">
        <v>2</v>
      </c>
      <c r="EF8" s="8"/>
      <c r="EG8" s="8" t="s">
        <v>2</v>
      </c>
      <c r="EH8" s="8"/>
      <c r="EI8" s="1" t="s">
        <v>7</v>
      </c>
      <c r="EJ8" s="1"/>
      <c r="EO8" s="36"/>
      <c r="EP8" s="36"/>
      <c r="EQ8" s="36"/>
    </row>
    <row r="9" spans="2:152" ht="12">
      <c r="B9" s="1" t="s">
        <v>8</v>
      </c>
      <c r="C9" s="1" t="s">
        <v>9</v>
      </c>
      <c r="D9" s="1" t="s">
        <v>10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11</v>
      </c>
      <c r="J9" s="1" t="s">
        <v>11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11</v>
      </c>
      <c r="P9" s="1" t="s">
        <v>11</v>
      </c>
      <c r="Q9" s="1" t="s">
        <v>8</v>
      </c>
      <c r="R9" s="1" t="s">
        <v>9</v>
      </c>
      <c r="S9" s="1" t="s">
        <v>10</v>
      </c>
      <c r="T9" s="1" t="s">
        <v>11</v>
      </c>
      <c r="U9" s="1" t="s">
        <v>11</v>
      </c>
      <c r="V9" s="1" t="s">
        <v>11</v>
      </c>
      <c r="W9" s="1" t="s">
        <v>8</v>
      </c>
      <c r="X9" s="1" t="s">
        <v>9</v>
      </c>
      <c r="Y9" s="1" t="s">
        <v>10</v>
      </c>
      <c r="Z9" s="1" t="s">
        <v>11</v>
      </c>
      <c r="AA9" s="1" t="s">
        <v>11</v>
      </c>
      <c r="AB9" s="1" t="s">
        <v>11</v>
      </c>
      <c r="AC9" s="1" t="s">
        <v>8</v>
      </c>
      <c r="AD9" s="1" t="s">
        <v>9</v>
      </c>
      <c r="AE9" s="1" t="s">
        <v>10</v>
      </c>
      <c r="AF9" s="1" t="s">
        <v>11</v>
      </c>
      <c r="AG9" s="1" t="s">
        <v>11</v>
      </c>
      <c r="AH9" s="1" t="s">
        <v>11</v>
      </c>
      <c r="AI9" s="1" t="s">
        <v>8</v>
      </c>
      <c r="AJ9" s="1" t="s">
        <v>9</v>
      </c>
      <c r="AK9" s="1" t="s">
        <v>10</v>
      </c>
      <c r="AL9" s="1" t="s">
        <v>11</v>
      </c>
      <c r="AM9" s="1" t="s">
        <v>11</v>
      </c>
      <c r="AN9" s="1" t="s">
        <v>11</v>
      </c>
      <c r="AO9" s="1" t="s">
        <v>49</v>
      </c>
      <c r="AP9" s="1" t="s">
        <v>49</v>
      </c>
      <c r="AQ9" s="1" t="s">
        <v>9</v>
      </c>
      <c r="AR9" s="1" t="s">
        <v>52</v>
      </c>
      <c r="AS9" s="1" t="s">
        <v>52</v>
      </c>
      <c r="AT9" s="1" t="s">
        <v>11</v>
      </c>
      <c r="AU9" s="1" t="s">
        <v>11</v>
      </c>
      <c r="AV9" s="1" t="s">
        <v>11</v>
      </c>
      <c r="AW9" s="1" t="s">
        <v>49</v>
      </c>
      <c r="AX9" s="1" t="s">
        <v>49</v>
      </c>
      <c r="AY9" s="1" t="s">
        <v>9</v>
      </c>
      <c r="AZ9" s="1" t="s">
        <v>52</v>
      </c>
      <c r="BA9" s="1" t="s">
        <v>52</v>
      </c>
      <c r="BB9" s="1" t="s">
        <v>11</v>
      </c>
      <c r="BC9" s="1" t="s">
        <v>11</v>
      </c>
      <c r="BD9" s="1" t="s">
        <v>11</v>
      </c>
      <c r="BE9" s="1" t="s">
        <v>11</v>
      </c>
      <c r="BF9" s="1" t="s">
        <v>11</v>
      </c>
      <c r="BG9" s="1" t="s">
        <v>49</v>
      </c>
      <c r="BH9" s="1" t="s">
        <v>49</v>
      </c>
      <c r="BI9" s="1" t="s">
        <v>9</v>
      </c>
      <c r="BJ9" s="1" t="s">
        <v>52</v>
      </c>
      <c r="BK9" s="1" t="s">
        <v>52</v>
      </c>
      <c r="BL9" s="1" t="s">
        <v>11</v>
      </c>
      <c r="BM9" s="1" t="s">
        <v>11</v>
      </c>
      <c r="BN9" s="1" t="s">
        <v>11</v>
      </c>
      <c r="BO9" s="1" t="s">
        <v>11</v>
      </c>
      <c r="BP9" s="1" t="s">
        <v>11</v>
      </c>
      <c r="BQ9" s="1"/>
      <c r="BR9" s="1" t="s">
        <v>49</v>
      </c>
      <c r="BS9" s="1" t="s">
        <v>49</v>
      </c>
      <c r="BT9" s="1" t="s">
        <v>9</v>
      </c>
      <c r="BU9" s="1" t="s">
        <v>52</v>
      </c>
      <c r="BV9" s="1" t="s">
        <v>52</v>
      </c>
      <c r="BW9" s="1" t="s">
        <v>11</v>
      </c>
      <c r="BX9" s="1" t="s">
        <v>11</v>
      </c>
      <c r="BY9" s="1" t="s">
        <v>11</v>
      </c>
      <c r="BZ9" s="1" t="s">
        <v>11</v>
      </c>
      <c r="CA9" s="1" t="s">
        <v>11</v>
      </c>
      <c r="CB9" s="1" t="s">
        <v>49</v>
      </c>
      <c r="CC9" s="1" t="s">
        <v>49</v>
      </c>
      <c r="CD9" s="1" t="s">
        <v>9</v>
      </c>
      <c r="CE9" s="1" t="s">
        <v>52</v>
      </c>
      <c r="CF9" s="1" t="s">
        <v>52</v>
      </c>
      <c r="CG9" s="1" t="s">
        <v>11</v>
      </c>
      <c r="CH9" s="1" t="s">
        <v>11</v>
      </c>
      <c r="CI9" s="1" t="s">
        <v>11</v>
      </c>
      <c r="CJ9" s="1" t="s">
        <v>11</v>
      </c>
      <c r="CK9" s="1" t="s">
        <v>11</v>
      </c>
      <c r="CL9" s="1" t="s">
        <v>49</v>
      </c>
      <c r="CM9" s="1" t="s">
        <v>49</v>
      </c>
      <c r="CN9" s="1" t="s">
        <v>9</v>
      </c>
      <c r="CO9" s="1" t="s">
        <v>52</v>
      </c>
      <c r="CP9" s="1" t="s">
        <v>52</v>
      </c>
      <c r="CQ9" s="1" t="s">
        <v>11</v>
      </c>
      <c r="CR9" s="1" t="s">
        <v>11</v>
      </c>
      <c r="CS9" s="1" t="s">
        <v>11</v>
      </c>
      <c r="CT9" s="1" t="s">
        <v>11</v>
      </c>
      <c r="CU9" s="1" t="s">
        <v>11</v>
      </c>
      <c r="CV9" s="1" t="s">
        <v>49</v>
      </c>
      <c r="CW9" s="1" t="s">
        <v>49</v>
      </c>
      <c r="CX9" s="1" t="s">
        <v>9</v>
      </c>
      <c r="CY9" s="1" t="s">
        <v>52</v>
      </c>
      <c r="CZ9" s="1" t="s">
        <v>52</v>
      </c>
      <c r="DA9" s="1" t="s">
        <v>11</v>
      </c>
      <c r="DB9" s="1" t="s">
        <v>11</v>
      </c>
      <c r="DC9" s="1" t="s">
        <v>11</v>
      </c>
      <c r="DD9" s="1" t="s">
        <v>11</v>
      </c>
      <c r="DE9" s="1" t="s">
        <v>11</v>
      </c>
      <c r="DF9" s="1" t="s">
        <v>49</v>
      </c>
      <c r="DG9" s="1" t="s">
        <v>49</v>
      </c>
      <c r="DH9" s="1" t="s">
        <v>9</v>
      </c>
      <c r="DI9" s="1" t="s">
        <v>52</v>
      </c>
      <c r="DJ9" s="1" t="s">
        <v>52</v>
      </c>
      <c r="DK9" s="1" t="s">
        <v>11</v>
      </c>
      <c r="DL9" s="1" t="s">
        <v>11</v>
      </c>
      <c r="DM9" s="1" t="s">
        <v>11</v>
      </c>
      <c r="DN9" s="1" t="s">
        <v>11</v>
      </c>
      <c r="DO9" s="1" t="s">
        <v>11</v>
      </c>
      <c r="DP9" s="1" t="s">
        <v>49</v>
      </c>
      <c r="DQ9" s="1" t="s">
        <v>49</v>
      </c>
      <c r="DR9" s="1" t="s">
        <v>9</v>
      </c>
      <c r="DS9" s="1" t="s">
        <v>52</v>
      </c>
      <c r="DT9" s="1" t="s">
        <v>52</v>
      </c>
      <c r="DU9" s="1" t="s">
        <v>11</v>
      </c>
      <c r="DV9" s="1" t="s">
        <v>11</v>
      </c>
      <c r="DW9" s="1" t="s">
        <v>11</v>
      </c>
      <c r="DX9" s="1" t="s">
        <v>11</v>
      </c>
      <c r="DY9" s="1" t="s">
        <v>11</v>
      </c>
      <c r="DZ9" s="1" t="s">
        <v>49</v>
      </c>
      <c r="EA9" s="1" t="s">
        <v>49</v>
      </c>
      <c r="EB9" s="1" t="s">
        <v>9</v>
      </c>
      <c r="EC9" s="1" t="s">
        <v>52</v>
      </c>
      <c r="ED9" s="1" t="s">
        <v>52</v>
      </c>
      <c r="EE9" s="1" t="s">
        <v>11</v>
      </c>
      <c r="EF9" s="1" t="s">
        <v>11</v>
      </c>
      <c r="EG9" s="1" t="s">
        <v>11</v>
      </c>
      <c r="EH9" s="1" t="s">
        <v>11</v>
      </c>
      <c r="EI9" s="1" t="s">
        <v>11</v>
      </c>
      <c r="EJ9" s="1"/>
      <c r="EL9" s="1" t="s">
        <v>49</v>
      </c>
      <c r="EM9" s="1" t="s">
        <v>9</v>
      </c>
      <c r="EN9" s="1" t="s">
        <v>10</v>
      </c>
      <c r="EO9" s="1" t="s">
        <v>11</v>
      </c>
      <c r="EP9" s="1" t="s">
        <v>11</v>
      </c>
      <c r="EQ9" s="1" t="s">
        <v>11</v>
      </c>
      <c r="ES9" s="1" t="s">
        <v>49</v>
      </c>
      <c r="ET9" s="1" t="s">
        <v>49</v>
      </c>
      <c r="EU9" s="1" t="s">
        <v>52</v>
      </c>
      <c r="EV9" s="1" t="s">
        <v>52</v>
      </c>
    </row>
    <row r="10" spans="1:152" ht="12">
      <c r="A10" s="2" t="s">
        <v>50</v>
      </c>
      <c r="B10" s="1" t="s">
        <v>12</v>
      </c>
      <c r="C10" s="1" t="s">
        <v>13</v>
      </c>
      <c r="E10" s="1" t="s">
        <v>12</v>
      </c>
      <c r="F10" s="1" t="s">
        <v>13</v>
      </c>
      <c r="H10" s="1" t="s">
        <v>14</v>
      </c>
      <c r="I10" s="1" t="s">
        <v>15</v>
      </c>
      <c r="J10" s="1" t="s">
        <v>16</v>
      </c>
      <c r="K10" s="1" t="s">
        <v>12</v>
      </c>
      <c r="L10" s="1" t="s">
        <v>13</v>
      </c>
      <c r="N10" s="1" t="s">
        <v>14</v>
      </c>
      <c r="O10" s="1" t="s">
        <v>15</v>
      </c>
      <c r="P10" s="1" t="s">
        <v>16</v>
      </c>
      <c r="Q10" s="1" t="s">
        <v>12</v>
      </c>
      <c r="R10" s="1" t="s">
        <v>13</v>
      </c>
      <c r="T10" s="1" t="s">
        <v>14</v>
      </c>
      <c r="U10" s="1" t="s">
        <v>15</v>
      </c>
      <c r="V10" s="1" t="s">
        <v>16</v>
      </c>
      <c r="W10" s="1" t="s">
        <v>12</v>
      </c>
      <c r="X10" s="1" t="s">
        <v>13</v>
      </c>
      <c r="Z10" s="1" t="s">
        <v>14</v>
      </c>
      <c r="AA10" s="1" t="s">
        <v>15</v>
      </c>
      <c r="AB10" s="1" t="s">
        <v>16</v>
      </c>
      <c r="AC10" s="1" t="s">
        <v>12</v>
      </c>
      <c r="AD10" s="1" t="s">
        <v>13</v>
      </c>
      <c r="AF10" s="1" t="s">
        <v>14</v>
      </c>
      <c r="AG10" s="1" t="s">
        <v>15</v>
      </c>
      <c r="AH10" s="1" t="s">
        <v>16</v>
      </c>
      <c r="AI10" s="1" t="s">
        <v>12</v>
      </c>
      <c r="AJ10" s="1" t="s">
        <v>13</v>
      </c>
      <c r="AL10" s="1" t="s">
        <v>14</v>
      </c>
      <c r="AM10" s="1" t="s">
        <v>15</v>
      </c>
      <c r="AN10" s="1" t="s">
        <v>16</v>
      </c>
      <c r="AO10" s="1" t="s">
        <v>12</v>
      </c>
      <c r="AP10" s="1" t="s">
        <v>51</v>
      </c>
      <c r="AQ10" s="1" t="s">
        <v>13</v>
      </c>
      <c r="AR10" s="1" t="s">
        <v>12</v>
      </c>
      <c r="AS10" s="1" t="s">
        <v>53</v>
      </c>
      <c r="AT10" s="1" t="s">
        <v>14</v>
      </c>
      <c r="AU10" s="1" t="s">
        <v>15</v>
      </c>
      <c r="AV10" s="1" t="s">
        <v>16</v>
      </c>
      <c r="AW10" s="1" t="s">
        <v>12</v>
      </c>
      <c r="AX10" s="1" t="s">
        <v>51</v>
      </c>
      <c r="AY10" s="1" t="s">
        <v>13</v>
      </c>
      <c r="AZ10" s="1" t="s">
        <v>12</v>
      </c>
      <c r="BA10" s="1" t="s">
        <v>53</v>
      </c>
      <c r="BB10" s="1" t="s">
        <v>58</v>
      </c>
      <c r="BC10" s="1" t="s">
        <v>59</v>
      </c>
      <c r="BD10" s="1" t="s">
        <v>15</v>
      </c>
      <c r="BE10" s="1" t="s">
        <v>54</v>
      </c>
      <c r="BF10" s="1" t="s">
        <v>53</v>
      </c>
      <c r="BG10" s="1" t="s">
        <v>12</v>
      </c>
      <c r="BH10" s="1" t="s">
        <v>51</v>
      </c>
      <c r="BI10" s="1" t="s">
        <v>13</v>
      </c>
      <c r="BJ10" s="1" t="s">
        <v>12</v>
      </c>
      <c r="BK10" s="1" t="s">
        <v>53</v>
      </c>
      <c r="BL10" s="1" t="s">
        <v>58</v>
      </c>
      <c r="BM10" s="1" t="s">
        <v>59</v>
      </c>
      <c r="BN10" s="1" t="s">
        <v>15</v>
      </c>
      <c r="BO10" s="1" t="s">
        <v>54</v>
      </c>
      <c r="BP10" s="1" t="s">
        <v>16</v>
      </c>
      <c r="BQ10" s="1"/>
      <c r="BR10" s="1" t="s">
        <v>12</v>
      </c>
      <c r="BS10" s="1" t="s">
        <v>51</v>
      </c>
      <c r="BT10" s="1" t="s">
        <v>13</v>
      </c>
      <c r="BU10" s="1" t="s">
        <v>12</v>
      </c>
      <c r="BV10" s="1" t="s">
        <v>53</v>
      </c>
      <c r="BW10" s="1" t="s">
        <v>58</v>
      </c>
      <c r="BX10" s="1" t="s">
        <v>59</v>
      </c>
      <c r="BY10" s="1" t="s">
        <v>15</v>
      </c>
      <c r="BZ10" s="1" t="s">
        <v>54</v>
      </c>
      <c r="CA10" s="1" t="s">
        <v>16</v>
      </c>
      <c r="CB10" s="1" t="s">
        <v>12</v>
      </c>
      <c r="CC10" s="1" t="s">
        <v>51</v>
      </c>
      <c r="CD10" s="1" t="s">
        <v>13</v>
      </c>
      <c r="CE10" s="1" t="s">
        <v>12</v>
      </c>
      <c r="CF10" s="1" t="s">
        <v>53</v>
      </c>
      <c r="CG10" s="1" t="s">
        <v>58</v>
      </c>
      <c r="CH10" s="1" t="s">
        <v>59</v>
      </c>
      <c r="CI10" s="1" t="s">
        <v>15</v>
      </c>
      <c r="CJ10" s="1" t="s">
        <v>54</v>
      </c>
      <c r="CK10" s="1" t="s">
        <v>16</v>
      </c>
      <c r="CL10" s="1" t="s">
        <v>12</v>
      </c>
      <c r="CM10" s="1" t="s">
        <v>51</v>
      </c>
      <c r="CN10" s="1" t="s">
        <v>13</v>
      </c>
      <c r="CO10" s="1" t="s">
        <v>12</v>
      </c>
      <c r="CP10" s="1" t="s">
        <v>53</v>
      </c>
      <c r="CQ10" s="1" t="s">
        <v>58</v>
      </c>
      <c r="CR10" s="1" t="s">
        <v>59</v>
      </c>
      <c r="CS10" s="1" t="s">
        <v>15</v>
      </c>
      <c r="CT10" s="1" t="s">
        <v>54</v>
      </c>
      <c r="CU10" s="1" t="s">
        <v>16</v>
      </c>
      <c r="CV10" s="1" t="s">
        <v>12</v>
      </c>
      <c r="CW10" s="1" t="s">
        <v>51</v>
      </c>
      <c r="CX10" s="1" t="s">
        <v>13</v>
      </c>
      <c r="CY10" s="1" t="s">
        <v>12</v>
      </c>
      <c r="CZ10" s="1" t="s">
        <v>53</v>
      </c>
      <c r="DA10" s="1" t="s">
        <v>58</v>
      </c>
      <c r="DB10" s="1" t="s">
        <v>59</v>
      </c>
      <c r="DC10" s="1" t="s">
        <v>15</v>
      </c>
      <c r="DD10" s="1" t="s">
        <v>54</v>
      </c>
      <c r="DE10" s="1" t="s">
        <v>16</v>
      </c>
      <c r="DF10" s="1" t="s">
        <v>12</v>
      </c>
      <c r="DG10" s="1" t="s">
        <v>51</v>
      </c>
      <c r="DH10" s="1" t="s">
        <v>13</v>
      </c>
      <c r="DI10" s="1" t="s">
        <v>12</v>
      </c>
      <c r="DJ10" s="1" t="s">
        <v>53</v>
      </c>
      <c r="DK10" s="1" t="s">
        <v>58</v>
      </c>
      <c r="DL10" s="1" t="s">
        <v>59</v>
      </c>
      <c r="DM10" s="1" t="s">
        <v>15</v>
      </c>
      <c r="DN10" s="1" t="s">
        <v>54</v>
      </c>
      <c r="DO10" s="1" t="s">
        <v>16</v>
      </c>
      <c r="DP10" s="1" t="s">
        <v>12</v>
      </c>
      <c r="DQ10" s="1" t="s">
        <v>51</v>
      </c>
      <c r="DR10" s="1" t="s">
        <v>13</v>
      </c>
      <c r="DS10" s="1" t="s">
        <v>12</v>
      </c>
      <c r="DT10" s="1" t="s">
        <v>53</v>
      </c>
      <c r="DU10" s="1" t="s">
        <v>58</v>
      </c>
      <c r="DV10" s="1" t="s">
        <v>59</v>
      </c>
      <c r="DW10" s="1" t="s">
        <v>15</v>
      </c>
      <c r="DX10" s="1" t="s">
        <v>54</v>
      </c>
      <c r="DY10" s="1" t="s">
        <v>16</v>
      </c>
      <c r="DZ10" s="1" t="s">
        <v>12</v>
      </c>
      <c r="EA10" s="1" t="s">
        <v>51</v>
      </c>
      <c r="EB10" s="1" t="s">
        <v>13</v>
      </c>
      <c r="EC10" s="1" t="s">
        <v>12</v>
      </c>
      <c r="ED10" s="1" t="s">
        <v>53</v>
      </c>
      <c r="EE10" s="1" t="s">
        <v>58</v>
      </c>
      <c r="EF10" s="1" t="s">
        <v>59</v>
      </c>
      <c r="EG10" s="1" t="s">
        <v>15</v>
      </c>
      <c r="EH10" s="1" t="s">
        <v>54</v>
      </c>
      <c r="EI10" s="1" t="s">
        <v>16</v>
      </c>
      <c r="EJ10" s="1"/>
      <c r="EK10" s="2" t="s">
        <v>50</v>
      </c>
      <c r="EL10" s="1" t="s">
        <v>12</v>
      </c>
      <c r="EM10" s="1" t="s">
        <v>13</v>
      </c>
      <c r="EO10" s="1" t="s">
        <v>58</v>
      </c>
      <c r="EP10" s="1" t="s">
        <v>15</v>
      </c>
      <c r="EQ10" s="1" t="s">
        <v>16</v>
      </c>
      <c r="ES10" s="1" t="s">
        <v>12</v>
      </c>
      <c r="ET10" s="1" t="s">
        <v>51</v>
      </c>
      <c r="EU10" s="1" t="s">
        <v>12</v>
      </c>
      <c r="EV10" s="1" t="s">
        <v>53</v>
      </c>
    </row>
    <row r="11" spans="1:152" ht="12.75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26"/>
      <c r="EK11" s="35"/>
      <c r="EL11" s="35"/>
      <c r="EM11" s="35"/>
      <c r="EN11" s="35"/>
      <c r="EO11" s="35"/>
      <c r="EP11" s="35"/>
      <c r="EQ11" s="35"/>
      <c r="ES11" s="35"/>
      <c r="ET11" s="35"/>
      <c r="EU11" s="35"/>
      <c r="EV11" s="35"/>
    </row>
    <row r="12" spans="1:152" ht="12">
      <c r="A12" s="1" t="s">
        <v>17</v>
      </c>
      <c r="B12" s="10">
        <v>5217</v>
      </c>
      <c r="C12" s="13">
        <v>157.5</v>
      </c>
      <c r="D12" s="10">
        <v>687922</v>
      </c>
      <c r="E12" s="10">
        <v>5150</v>
      </c>
      <c r="F12" s="13">
        <v>161.1</v>
      </c>
      <c r="G12" s="10">
        <v>712597</v>
      </c>
      <c r="H12" s="32">
        <f aca="true" t="shared" si="0" ref="H12:J13">E12*100/B12-100</f>
        <v>-1.2842629863906438</v>
      </c>
      <c r="I12" s="32">
        <f t="shared" si="0"/>
        <v>2.285714285714292</v>
      </c>
      <c r="J12" s="32">
        <f t="shared" si="0"/>
        <v>3.586889211276855</v>
      </c>
      <c r="K12" s="10">
        <v>4861</v>
      </c>
      <c r="L12" s="13">
        <v>146.4</v>
      </c>
      <c r="M12" s="10">
        <v>645190</v>
      </c>
      <c r="N12" s="32">
        <f aca="true" t="shared" si="1" ref="N12:P25">K12*100/E12-100</f>
        <v>-5.611650485436897</v>
      </c>
      <c r="O12" s="32">
        <f t="shared" si="1"/>
        <v>-9.124767225325883</v>
      </c>
      <c r="P12" s="32">
        <f t="shared" si="1"/>
        <v>-9.459343780566016</v>
      </c>
      <c r="Q12" s="10">
        <v>4789</v>
      </c>
      <c r="R12" s="13">
        <v>77.6</v>
      </c>
      <c r="S12" s="10">
        <v>337085</v>
      </c>
      <c r="T12" s="32">
        <f aca="true" t="shared" si="2" ref="T12:V25">Q12*100/K12-100</f>
        <v>-1.4811767126105764</v>
      </c>
      <c r="U12" s="32">
        <f t="shared" si="2"/>
        <v>-46.99453551912569</v>
      </c>
      <c r="V12" s="32">
        <f t="shared" si="2"/>
        <v>-47.75414994032766</v>
      </c>
      <c r="W12" s="10">
        <v>4783</v>
      </c>
      <c r="X12" s="13">
        <v>162.5</v>
      </c>
      <c r="Y12" s="10">
        <v>698786</v>
      </c>
      <c r="Z12" s="32">
        <f aca="true" t="shared" si="3" ref="Z12:AB25">W12*100/Q12-100</f>
        <v>-0.12528711630820055</v>
      </c>
      <c r="AA12" s="32">
        <f t="shared" si="3"/>
        <v>109.40721649484539</v>
      </c>
      <c r="AB12" s="32">
        <f t="shared" si="3"/>
        <v>107.30260913419463</v>
      </c>
      <c r="AC12" s="10">
        <v>4928</v>
      </c>
      <c r="AD12" s="13">
        <v>148.3</v>
      </c>
      <c r="AE12" s="10">
        <v>649157</v>
      </c>
      <c r="AF12" s="32">
        <f aca="true" t="shared" si="4" ref="AF12:AH25">AC12*100/W12-100</f>
        <v>3.0315701442609253</v>
      </c>
      <c r="AG12" s="32">
        <f t="shared" si="4"/>
        <v>-8.738461538461522</v>
      </c>
      <c r="AH12" s="32">
        <f t="shared" si="4"/>
        <v>-7.102174342359461</v>
      </c>
      <c r="AI12" s="10">
        <v>4861</v>
      </c>
      <c r="AJ12" s="13">
        <v>166.5</v>
      </c>
      <c r="AK12" s="10">
        <v>714851</v>
      </c>
      <c r="AL12" s="32">
        <f aca="true" t="shared" si="5" ref="AL12:AN25">AI12*100/AC12-100</f>
        <v>-1.3595779220779178</v>
      </c>
      <c r="AM12" s="32">
        <f t="shared" si="5"/>
        <v>12.272420768712067</v>
      </c>
      <c r="AN12" s="32">
        <f t="shared" si="5"/>
        <v>10.119893954775193</v>
      </c>
      <c r="AO12" s="10">
        <v>4826</v>
      </c>
      <c r="AP12" s="10">
        <v>4226</v>
      </c>
      <c r="AQ12" s="13">
        <f>AR12/AP12</f>
        <v>138.5780880265026</v>
      </c>
      <c r="AR12" s="10">
        <v>585631</v>
      </c>
      <c r="AS12" s="10">
        <v>585631</v>
      </c>
      <c r="AT12" s="32">
        <f aca="true" t="shared" si="6" ref="AT12:AT25">AO12*100/AI12-100</f>
        <v>-0.7200164575190229</v>
      </c>
      <c r="AU12" s="32">
        <f aca="true" t="shared" si="7" ref="AU12:AU25">AQ12*100/AJ12-100</f>
        <v>-16.76991710119964</v>
      </c>
      <c r="AV12" s="32">
        <f aca="true" t="shared" si="8" ref="AV12:AV25">AS12*100/AK12-100</f>
        <v>-18.076494262440704</v>
      </c>
      <c r="AW12" s="10">
        <v>4853</v>
      </c>
      <c r="AX12" s="10">
        <v>4271</v>
      </c>
      <c r="AY12" s="13">
        <f>AZ12/AX12</f>
        <v>125.17419808007493</v>
      </c>
      <c r="AZ12" s="10">
        <v>534619</v>
      </c>
      <c r="BA12" s="10">
        <v>534619</v>
      </c>
      <c r="BB12" s="32">
        <f aca="true" t="shared" si="9" ref="BB12:BF25">AW12*100/AO12-100</f>
        <v>0.55946953999171</v>
      </c>
      <c r="BC12" s="32">
        <f t="shared" si="9"/>
        <v>1.0648367250354909</v>
      </c>
      <c r="BD12" s="32">
        <f t="shared" si="9"/>
        <v>-9.672445432977995</v>
      </c>
      <c r="BE12" s="32">
        <f t="shared" si="9"/>
        <v>-8.710604459121868</v>
      </c>
      <c r="BF12" s="32">
        <f t="shared" si="9"/>
        <v>-8.710604459121868</v>
      </c>
      <c r="BG12" s="10">
        <v>4827</v>
      </c>
      <c r="BH12" s="10">
        <v>4239</v>
      </c>
      <c r="BI12" s="13">
        <f>BJ12/BH12</f>
        <v>148.90540221750413</v>
      </c>
      <c r="BJ12" s="10">
        <v>631210</v>
      </c>
      <c r="BK12" s="10">
        <v>631210</v>
      </c>
      <c r="BL12" s="32">
        <f aca="true" t="shared" si="10" ref="BL12:BO25">BG12*100/AW12-100</f>
        <v>-0.5357510818050741</v>
      </c>
      <c r="BM12" s="32">
        <f t="shared" si="10"/>
        <v>-0.7492390540856917</v>
      </c>
      <c r="BN12" s="32">
        <f>BI12*100/AY12-100</f>
        <v>18.95854297564435</v>
      </c>
      <c r="BO12" s="32">
        <f>BJ12*100/AZ12-100</f>
        <v>18.067259113499517</v>
      </c>
      <c r="BP12" s="32">
        <f aca="true" t="shared" si="11" ref="BP12:BP25">BK12*100/BA12-100</f>
        <v>18.067259113499517</v>
      </c>
      <c r="BQ12" s="32"/>
      <c r="BR12" s="10">
        <v>4870</v>
      </c>
      <c r="BS12" s="10">
        <v>4222</v>
      </c>
      <c r="BT12" s="13">
        <f>BU12/BS12</f>
        <v>151.35196589294173</v>
      </c>
      <c r="BU12" s="10">
        <v>639008</v>
      </c>
      <c r="BV12" s="10">
        <v>639008</v>
      </c>
      <c r="BW12" s="32">
        <f aca="true" t="shared" si="12" ref="BW12:CA13">BR12*100/BG12-100</f>
        <v>0.8908224570126322</v>
      </c>
      <c r="BX12" s="32">
        <f t="shared" si="12"/>
        <v>-0.40103798065581486</v>
      </c>
      <c r="BY12" s="32">
        <f t="shared" si="12"/>
        <v>1.6430321794933462</v>
      </c>
      <c r="BZ12" s="32">
        <f t="shared" si="12"/>
        <v>1.2354050157633765</v>
      </c>
      <c r="CA12" s="32">
        <f t="shared" si="12"/>
        <v>1.2354050157633765</v>
      </c>
      <c r="CB12" s="10">
        <v>4942</v>
      </c>
      <c r="CC12" s="10">
        <v>4260</v>
      </c>
      <c r="CD12" s="13">
        <f>CE12/CC12</f>
        <v>158.66643192488263</v>
      </c>
      <c r="CE12" s="10">
        <v>675919</v>
      </c>
      <c r="CF12" s="10">
        <v>675919</v>
      </c>
      <c r="CG12" s="32">
        <f aca="true" t="shared" si="13" ref="CG12:CK13">CB12*100/BR12-100</f>
        <v>1.4784394250513344</v>
      </c>
      <c r="CH12" s="32">
        <f t="shared" si="13"/>
        <v>0.9000473709142653</v>
      </c>
      <c r="CI12" s="32">
        <f t="shared" si="13"/>
        <v>4.8327525769402655</v>
      </c>
      <c r="CJ12" s="32">
        <f t="shared" si="13"/>
        <v>5.776297010366065</v>
      </c>
      <c r="CK12" s="32">
        <f t="shared" si="13"/>
        <v>5.776297010366065</v>
      </c>
      <c r="CL12" s="10">
        <v>5011</v>
      </c>
      <c r="CM12" s="10">
        <v>3975</v>
      </c>
      <c r="CN12" s="13">
        <f>CO12/CM12</f>
        <v>158.04654088050316</v>
      </c>
      <c r="CO12" s="10">
        <v>628235</v>
      </c>
      <c r="CP12" s="10">
        <v>628235</v>
      </c>
      <c r="CQ12" s="32">
        <f aca="true" t="shared" si="14" ref="CQ12:CU13">CL12*100/CB12-100</f>
        <v>1.3961958721165502</v>
      </c>
      <c r="CR12" s="32">
        <f t="shared" si="14"/>
        <v>-6.690140845070417</v>
      </c>
      <c r="CS12" s="32">
        <f t="shared" si="14"/>
        <v>-0.3906882110218106</v>
      </c>
      <c r="CT12" s="32">
        <f t="shared" si="14"/>
        <v>-7.054691464509801</v>
      </c>
      <c r="CU12" s="32">
        <f t="shared" si="14"/>
        <v>-7.054691464509801</v>
      </c>
      <c r="CV12" s="10">
        <v>5231</v>
      </c>
      <c r="CW12" s="10">
        <v>4187</v>
      </c>
      <c r="CX12" s="13">
        <f>CY12/CW12</f>
        <v>114.96393599235729</v>
      </c>
      <c r="CY12" s="10">
        <v>481354</v>
      </c>
      <c r="CZ12" s="10">
        <v>481354</v>
      </c>
      <c r="DA12" s="32">
        <f aca="true" t="shared" si="15" ref="DA12:DE13">CV12*100/CL12-100</f>
        <v>4.390341249251648</v>
      </c>
      <c r="DB12" s="32">
        <f t="shared" si="15"/>
        <v>5.333333333333329</v>
      </c>
      <c r="DC12" s="32">
        <f t="shared" si="15"/>
        <v>-27.259441837907758</v>
      </c>
      <c r="DD12" s="32">
        <f t="shared" si="15"/>
        <v>-23.379945402596164</v>
      </c>
      <c r="DE12" s="32">
        <f t="shared" si="15"/>
        <v>-23.379945402596164</v>
      </c>
      <c r="DF12" s="10">
        <v>5535</v>
      </c>
      <c r="DG12" s="10">
        <v>4471</v>
      </c>
      <c r="DH12" s="13">
        <f>DI12/DG12</f>
        <v>166.5848803399687</v>
      </c>
      <c r="DI12" s="10">
        <v>744801</v>
      </c>
      <c r="DJ12" s="10">
        <v>744801</v>
      </c>
      <c r="DK12" s="32">
        <f aca="true" t="shared" si="16" ref="DK12:DO13">DF12*100/CV12-100</f>
        <v>5.81150831580959</v>
      </c>
      <c r="DL12" s="32">
        <f t="shared" si="16"/>
        <v>6.782899450680674</v>
      </c>
      <c r="DM12" s="32">
        <f t="shared" si="16"/>
        <v>44.9018589195164</v>
      </c>
      <c r="DN12" s="32">
        <f t="shared" si="16"/>
        <v>54.73040631219436</v>
      </c>
      <c r="DO12" s="32">
        <f t="shared" si="16"/>
        <v>54.73040631219436</v>
      </c>
      <c r="DP12" s="10">
        <v>5400</v>
      </c>
      <c r="DQ12" s="10">
        <v>4429</v>
      </c>
      <c r="DR12" s="13">
        <f>DS12/DQ12</f>
        <v>111.37299616166177</v>
      </c>
      <c r="DS12" s="10">
        <v>493271</v>
      </c>
      <c r="DT12" s="10">
        <v>493271</v>
      </c>
      <c r="DU12" s="32">
        <f aca="true" t="shared" si="17" ref="DU12:DY13">DP12*100/DF12-100</f>
        <v>-2.439024390243901</v>
      </c>
      <c r="DV12" s="32">
        <f t="shared" si="17"/>
        <v>-0.9393871617087939</v>
      </c>
      <c r="DW12" s="32">
        <f t="shared" si="17"/>
        <v>-33.143394565959255</v>
      </c>
      <c r="DX12" s="32">
        <f t="shared" si="17"/>
        <v>-33.77143693416093</v>
      </c>
      <c r="DY12" s="32">
        <f t="shared" si="17"/>
        <v>-33.77143693416093</v>
      </c>
      <c r="DZ12" s="10"/>
      <c r="EA12" s="10"/>
      <c r="EB12" s="13" t="e">
        <f>EC12/EA12</f>
        <v>#DIV/0!</v>
      </c>
      <c r="EC12" s="10"/>
      <c r="ED12" s="10"/>
      <c r="EE12" s="32">
        <f>DZ12*100/DP12-100</f>
        <v>-100</v>
      </c>
      <c r="EF12" s="32">
        <f>EA12*100/DQ12-100</f>
        <v>-100</v>
      </c>
      <c r="EG12" s="32" t="e">
        <f>EB12*100/DR12-100</f>
        <v>#DIV/0!</v>
      </c>
      <c r="EH12" s="32">
        <f>EC12*100/DS12-100</f>
        <v>-100</v>
      </c>
      <c r="EI12" s="32">
        <f>ED12*100/DT12-100</f>
        <v>-100</v>
      </c>
      <c r="EJ12" s="32"/>
      <c r="EK12" s="1" t="s">
        <v>17</v>
      </c>
      <c r="EL12" s="38">
        <f>AVERAGE(AC12,AI12,AO12,AW12,BG12,BR12,CB12,CL12,CV12,DF12)</f>
        <v>4988.4</v>
      </c>
      <c r="EM12" s="39">
        <f>AVERAGE(X12,AD12,AJ12,AQ12,AY12,BI12,BT12,CD12,CN12,CX12,DH12)</f>
        <v>149.05194939588503</v>
      </c>
      <c r="EN12" s="38">
        <f>AVERAGE(AE12,AK12,AS12,BA12,BK12,BV12,CF12,CP12,CZ12,DJ12)</f>
        <v>628478.5</v>
      </c>
      <c r="EO12" s="33">
        <f>DP12*100/EL12-100</f>
        <v>8.251142650950214</v>
      </c>
      <c r="EP12" s="33">
        <f>DR12*100/EM12-100</f>
        <v>-25.279074434744345</v>
      </c>
      <c r="EQ12" s="33">
        <f>DT12*100/EN12-100</f>
        <v>-21.51346466108228</v>
      </c>
      <c r="ES12" s="42">
        <f>DP12*100/Italia!CG12</f>
        <v>28.957528957528957</v>
      </c>
      <c r="ET12" s="42">
        <f>DQ12*100/Italia!CH12</f>
        <v>25.76497963932519</v>
      </c>
      <c r="EU12" s="42">
        <f>DS12*100/Italia!CJ12</f>
        <v>22.09501549608757</v>
      </c>
      <c r="EV12" s="42">
        <f>DT12*100/Italia!CK12</f>
        <v>22.755679681946116</v>
      </c>
    </row>
    <row r="13" spans="1:152" ht="12">
      <c r="A13" s="1" t="s">
        <v>18</v>
      </c>
      <c r="B13" s="10">
        <v>2591</v>
      </c>
      <c r="C13" s="13">
        <v>105.3</v>
      </c>
      <c r="D13" s="10">
        <v>238132</v>
      </c>
      <c r="E13" s="10">
        <v>2554</v>
      </c>
      <c r="F13" s="13">
        <v>85.4</v>
      </c>
      <c r="G13" s="10">
        <v>197615</v>
      </c>
      <c r="H13" s="32">
        <f t="shared" si="0"/>
        <v>-1.4280200694712448</v>
      </c>
      <c r="I13" s="32">
        <f t="shared" si="0"/>
        <v>-18.898385565052223</v>
      </c>
      <c r="J13" s="32">
        <f t="shared" si="0"/>
        <v>-17.014512959199095</v>
      </c>
      <c r="K13" s="10">
        <v>2532</v>
      </c>
      <c r="L13" s="13">
        <v>83.7</v>
      </c>
      <c r="M13" s="10">
        <v>191173</v>
      </c>
      <c r="N13" s="32">
        <f t="shared" si="1"/>
        <v>-0.8613938919342274</v>
      </c>
      <c r="O13" s="32">
        <f t="shared" si="1"/>
        <v>-1.9906323185011843</v>
      </c>
      <c r="P13" s="32">
        <f t="shared" si="1"/>
        <v>-3.25987399741922</v>
      </c>
      <c r="Q13" s="10">
        <v>2504</v>
      </c>
      <c r="R13" s="13">
        <v>58</v>
      </c>
      <c r="S13" s="10">
        <v>130421</v>
      </c>
      <c r="T13" s="32">
        <f t="shared" si="2"/>
        <v>-1.1058451816745674</v>
      </c>
      <c r="U13" s="32">
        <f t="shared" si="2"/>
        <v>-30.704898446833937</v>
      </c>
      <c r="V13" s="32">
        <f t="shared" si="2"/>
        <v>-31.77854613360674</v>
      </c>
      <c r="W13" s="10">
        <v>2486</v>
      </c>
      <c r="X13" s="13">
        <v>52.1</v>
      </c>
      <c r="Y13" s="10">
        <v>116833</v>
      </c>
      <c r="Z13" s="32">
        <f t="shared" si="3"/>
        <v>-0.7188498402555865</v>
      </c>
      <c r="AA13" s="32">
        <f t="shared" si="3"/>
        <v>-10.172413793103445</v>
      </c>
      <c r="AB13" s="32">
        <f t="shared" si="3"/>
        <v>-10.418567561972381</v>
      </c>
      <c r="AC13" s="10">
        <v>1937</v>
      </c>
      <c r="AD13" s="13">
        <v>67.7</v>
      </c>
      <c r="AE13" s="10">
        <v>113014</v>
      </c>
      <c r="AF13" s="32">
        <f t="shared" si="4"/>
        <v>-22.083668543845533</v>
      </c>
      <c r="AG13" s="32">
        <f t="shared" si="4"/>
        <v>29.942418426103643</v>
      </c>
      <c r="AH13" s="32">
        <f t="shared" si="4"/>
        <v>-3.2687682418494717</v>
      </c>
      <c r="AI13" s="10">
        <v>1928</v>
      </c>
      <c r="AJ13" s="13">
        <v>67.2</v>
      </c>
      <c r="AK13" s="10">
        <v>104570</v>
      </c>
      <c r="AL13" s="32">
        <f t="shared" si="5"/>
        <v>-0.4646360351058405</v>
      </c>
      <c r="AM13" s="32">
        <f t="shared" si="5"/>
        <v>-0.7385524372230492</v>
      </c>
      <c r="AN13" s="32">
        <f t="shared" si="5"/>
        <v>-7.471640681685457</v>
      </c>
      <c r="AO13" s="10">
        <v>1979</v>
      </c>
      <c r="AP13" s="10">
        <v>1780</v>
      </c>
      <c r="AQ13" s="13">
        <f>AR13/AP13</f>
        <v>69.13370786516855</v>
      </c>
      <c r="AR13" s="10">
        <v>123058</v>
      </c>
      <c r="AS13" s="10">
        <v>120976</v>
      </c>
      <c r="AT13" s="32">
        <f t="shared" si="6"/>
        <v>2.645228215767631</v>
      </c>
      <c r="AU13" s="32">
        <f t="shared" si="7"/>
        <v>2.87754146602461</v>
      </c>
      <c r="AV13" s="32">
        <f t="shared" si="8"/>
        <v>15.689012144974654</v>
      </c>
      <c r="AW13" s="10">
        <v>2011</v>
      </c>
      <c r="AX13" s="10">
        <v>1787</v>
      </c>
      <c r="AY13" s="13">
        <f>AZ13/AX13</f>
        <v>48.14549524342473</v>
      </c>
      <c r="AZ13" s="10">
        <v>86036</v>
      </c>
      <c r="BA13" s="10">
        <v>64584</v>
      </c>
      <c r="BB13" s="32">
        <f t="shared" si="9"/>
        <v>1.616978271854478</v>
      </c>
      <c r="BC13" s="32">
        <f t="shared" si="9"/>
        <v>0.3932584269662982</v>
      </c>
      <c r="BD13" s="32">
        <f t="shared" si="9"/>
        <v>-30.358870180487244</v>
      </c>
      <c r="BE13" s="32">
        <f t="shared" si="9"/>
        <v>-30.085000568837458</v>
      </c>
      <c r="BF13" s="32">
        <f t="shared" si="9"/>
        <v>-46.61420447030816</v>
      </c>
      <c r="BG13" s="10">
        <v>2006</v>
      </c>
      <c r="BH13" s="10">
        <v>1781</v>
      </c>
      <c r="BI13" s="13">
        <f aca="true" t="shared" si="18" ref="BI13:BI25">BJ13/BH13</f>
        <v>54.19595732734419</v>
      </c>
      <c r="BJ13" s="10">
        <v>96523</v>
      </c>
      <c r="BK13" s="10">
        <v>96398</v>
      </c>
      <c r="BL13" s="32">
        <f t="shared" si="10"/>
        <v>-0.24863252113375722</v>
      </c>
      <c r="BM13" s="32">
        <f t="shared" si="10"/>
        <v>-0.33575825405708315</v>
      </c>
      <c r="BN13" s="32">
        <f>BI13*100/AY13-100</f>
        <v>12.56703675666472</v>
      </c>
      <c r="BO13" s="32">
        <f>BJ13*100/AZ13-100</f>
        <v>12.18908363940676</v>
      </c>
      <c r="BP13" s="32">
        <f t="shared" si="11"/>
        <v>49.25987860770471</v>
      </c>
      <c r="BQ13" s="32"/>
      <c r="BR13" s="10">
        <v>2020</v>
      </c>
      <c r="BS13" s="10">
        <v>1775</v>
      </c>
      <c r="BT13" s="13">
        <f>BU13/BS13</f>
        <v>74.43661971830986</v>
      </c>
      <c r="BU13" s="10">
        <v>132125</v>
      </c>
      <c r="BV13" s="10">
        <v>105009</v>
      </c>
      <c r="BW13" s="32">
        <f t="shared" si="12"/>
        <v>0.6979062811565342</v>
      </c>
      <c r="BX13" s="32">
        <f t="shared" si="12"/>
        <v>-0.3368893879842716</v>
      </c>
      <c r="BY13" s="32">
        <f t="shared" si="12"/>
        <v>37.347181208944875</v>
      </c>
      <c r="BZ13" s="32">
        <f t="shared" si="12"/>
        <v>36.88447313075639</v>
      </c>
      <c r="CA13" s="32">
        <f t="shared" si="12"/>
        <v>8.932757941036115</v>
      </c>
      <c r="CB13" s="10">
        <v>2054</v>
      </c>
      <c r="CC13" s="10">
        <v>1765</v>
      </c>
      <c r="CD13" s="13">
        <f>CE13/CC13</f>
        <v>56.456657223796036</v>
      </c>
      <c r="CE13" s="10">
        <v>99646</v>
      </c>
      <c r="CF13" s="10">
        <v>86741</v>
      </c>
      <c r="CG13" s="32">
        <f t="shared" si="13"/>
        <v>1.6831683168316829</v>
      </c>
      <c r="CH13" s="32">
        <f t="shared" si="13"/>
        <v>-0.5633802816901436</v>
      </c>
      <c r="CI13" s="32">
        <f t="shared" si="13"/>
        <v>-24.154727286858673</v>
      </c>
      <c r="CJ13" s="32">
        <f t="shared" si="13"/>
        <v>-24.582024597918632</v>
      </c>
      <c r="CK13" s="32">
        <f t="shared" si="13"/>
        <v>-17.396604100600896</v>
      </c>
      <c r="CL13" s="10">
        <v>2316</v>
      </c>
      <c r="CM13" s="10">
        <v>1832</v>
      </c>
      <c r="CN13" s="13">
        <f>CO13/CM13</f>
        <v>58.870087336244545</v>
      </c>
      <c r="CO13" s="10">
        <v>107850</v>
      </c>
      <c r="CP13" s="10">
        <v>107850</v>
      </c>
      <c r="CQ13" s="32">
        <f t="shared" si="14"/>
        <v>12.755598831548198</v>
      </c>
      <c r="CR13" s="32">
        <f t="shared" si="14"/>
        <v>3.7960339943342802</v>
      </c>
      <c r="CS13" s="32">
        <f t="shared" si="14"/>
        <v>4.2748370717054485</v>
      </c>
      <c r="CT13" s="32">
        <f t="shared" si="14"/>
        <v>8.233145334484078</v>
      </c>
      <c r="CU13" s="32">
        <f t="shared" si="14"/>
        <v>24.335665948052252</v>
      </c>
      <c r="CV13" s="10">
        <v>2298</v>
      </c>
      <c r="CW13" s="10">
        <v>1898</v>
      </c>
      <c r="CX13" s="13">
        <f>CY13/CW13</f>
        <v>61.73867228661749</v>
      </c>
      <c r="CY13" s="10">
        <v>117180</v>
      </c>
      <c r="CZ13" s="10">
        <v>111885</v>
      </c>
      <c r="DA13" s="32">
        <f t="shared" si="15"/>
        <v>-0.7772020725388558</v>
      </c>
      <c r="DB13" s="32">
        <f t="shared" si="15"/>
        <v>3.6026200873362484</v>
      </c>
      <c r="DC13" s="32">
        <f t="shared" si="15"/>
        <v>4.872737718204206</v>
      </c>
      <c r="DD13" s="32">
        <f t="shared" si="15"/>
        <v>8.650904033379689</v>
      </c>
      <c r="DE13" s="32">
        <f t="shared" si="15"/>
        <v>3.7413073713490945</v>
      </c>
      <c r="DF13" s="10">
        <v>2247</v>
      </c>
      <c r="DG13" s="10">
        <v>1868</v>
      </c>
      <c r="DH13" s="13">
        <f>DI13/DG13</f>
        <v>88.99785867237688</v>
      </c>
      <c r="DI13" s="10">
        <v>166248</v>
      </c>
      <c r="DJ13" s="10">
        <v>160823</v>
      </c>
      <c r="DK13" s="32">
        <f t="shared" si="16"/>
        <v>-2.2193211488250597</v>
      </c>
      <c r="DL13" s="32">
        <f t="shared" si="16"/>
        <v>-1.580611169652272</v>
      </c>
      <c r="DM13" s="32">
        <f t="shared" si="16"/>
        <v>44.15253094399327</v>
      </c>
      <c r="DN13" s="32">
        <f t="shared" si="16"/>
        <v>41.87403993855608</v>
      </c>
      <c r="DO13" s="32">
        <f t="shared" si="16"/>
        <v>43.7395540063458</v>
      </c>
      <c r="DP13" s="10">
        <v>2195</v>
      </c>
      <c r="DQ13" s="10">
        <v>1877</v>
      </c>
      <c r="DR13" s="13">
        <f>DS13/DQ13</f>
        <v>78.95844432605222</v>
      </c>
      <c r="DS13" s="10">
        <v>148205</v>
      </c>
      <c r="DT13" s="10">
        <v>142286</v>
      </c>
      <c r="DU13" s="47"/>
      <c r="DV13" s="32">
        <f t="shared" si="17"/>
        <v>0.4817987152034249</v>
      </c>
      <c r="DW13" s="32">
        <f t="shared" si="17"/>
        <v>-11.280512246122939</v>
      </c>
      <c r="DX13" s="32">
        <f t="shared" si="17"/>
        <v>-10.853062893989701</v>
      </c>
      <c r="DY13" s="32">
        <f t="shared" si="17"/>
        <v>-11.526336407105944</v>
      </c>
      <c r="DZ13" s="10"/>
      <c r="EA13" s="10"/>
      <c r="EB13" s="13" t="e">
        <f>EC13/EA13</f>
        <v>#DIV/0!</v>
      </c>
      <c r="EC13" s="10"/>
      <c r="ED13" s="10"/>
      <c r="EE13" s="47"/>
      <c r="EF13" s="32">
        <f>EA13*100/DQ13-100</f>
        <v>-100</v>
      </c>
      <c r="EG13" s="32" t="e">
        <f>EB13*100/DR13-100</f>
        <v>#DIV/0!</v>
      </c>
      <c r="EH13" s="32">
        <f>EC13*100/DS13-100</f>
        <v>-100</v>
      </c>
      <c r="EI13" s="32">
        <f>ED13*100/DT13-100</f>
        <v>-100</v>
      </c>
      <c r="EJ13" s="32"/>
      <c r="EK13" s="1" t="s">
        <v>18</v>
      </c>
      <c r="EL13" s="38">
        <f>AVERAGE(AC13,AI13,AO13,AW13,BG13,BR13,CB13,CL13,CV13,DF13)</f>
        <v>2079.6</v>
      </c>
      <c r="EM13" s="39">
        <f>AVERAGE(X13,AD13,AJ13,AQ13,AY13,BI13,BT13,CD13,CN13,CX13,DH13)</f>
        <v>63.5431868793893</v>
      </c>
      <c r="EN13" s="38">
        <f>AVERAGE(AE13,AK13,AS13,BA13,BK13,BV13,CF13,CP13,CZ13,DJ13)</f>
        <v>107185</v>
      </c>
      <c r="EO13" s="33">
        <f>DP13*100/EL13-100</f>
        <v>5.549144066166576</v>
      </c>
      <c r="EP13" s="33">
        <f>DR13*100/EM13-100</f>
        <v>24.25949689291231</v>
      </c>
      <c r="EQ13" s="33">
        <f>DT13*100/EN13-100</f>
        <v>32.74805243270981</v>
      </c>
      <c r="ES13" s="42">
        <f>DP13*100/Italia!CG13</f>
        <v>7.311792138574284</v>
      </c>
      <c r="ET13" s="42">
        <f>DQ13*100/Italia!CH13</f>
        <v>6.416655271434432</v>
      </c>
      <c r="EU13" s="42">
        <f>DS13*100/Italia!CJ13</f>
        <v>12.759914213565517</v>
      </c>
      <c r="EV13" s="42">
        <f>DT13*100/Italia!CK13</f>
        <v>12.850627240952647</v>
      </c>
    </row>
    <row r="14" spans="1:152" ht="12">
      <c r="A14" s="1" t="s">
        <v>19</v>
      </c>
      <c r="B14" s="40" t="s">
        <v>2</v>
      </c>
      <c r="C14" s="40" t="s">
        <v>2</v>
      </c>
      <c r="D14" s="40" t="s">
        <v>2</v>
      </c>
      <c r="E14" s="40" t="s">
        <v>2</v>
      </c>
      <c r="F14" s="40" t="s">
        <v>2</v>
      </c>
      <c r="G14" s="40" t="s">
        <v>2</v>
      </c>
      <c r="H14" s="40" t="s">
        <v>2</v>
      </c>
      <c r="I14" s="40" t="s">
        <v>2</v>
      </c>
      <c r="J14" s="40" t="s">
        <v>2</v>
      </c>
      <c r="K14" s="40" t="s">
        <v>2</v>
      </c>
      <c r="L14" s="40" t="s">
        <v>2</v>
      </c>
      <c r="M14" s="40" t="s">
        <v>2</v>
      </c>
      <c r="N14" s="40" t="s">
        <v>2</v>
      </c>
      <c r="O14" s="40" t="s">
        <v>2</v>
      </c>
      <c r="P14" s="40" t="s">
        <v>2</v>
      </c>
      <c r="Q14" s="40" t="s">
        <v>2</v>
      </c>
      <c r="R14" s="40" t="s">
        <v>2</v>
      </c>
      <c r="S14" s="40" t="s">
        <v>2</v>
      </c>
      <c r="T14" s="40" t="s">
        <v>2</v>
      </c>
      <c r="U14" s="40" t="s">
        <v>2</v>
      </c>
      <c r="V14" s="40" t="s">
        <v>2</v>
      </c>
      <c r="W14" s="40" t="s">
        <v>2</v>
      </c>
      <c r="X14" s="40" t="s">
        <v>2</v>
      </c>
      <c r="Y14" s="40" t="s">
        <v>2</v>
      </c>
      <c r="Z14" s="40" t="s">
        <v>2</v>
      </c>
      <c r="AA14" s="40" t="s">
        <v>2</v>
      </c>
      <c r="AB14" s="40" t="s">
        <v>2</v>
      </c>
      <c r="AC14" s="40" t="s">
        <v>2</v>
      </c>
      <c r="AD14" s="40" t="s">
        <v>2</v>
      </c>
      <c r="AE14" s="40" t="s">
        <v>2</v>
      </c>
      <c r="AF14" s="40" t="s">
        <v>2</v>
      </c>
      <c r="AG14" s="40" t="s">
        <v>2</v>
      </c>
      <c r="AH14" s="40" t="s">
        <v>2</v>
      </c>
      <c r="AI14" s="40" t="s">
        <v>2</v>
      </c>
      <c r="AJ14" s="40" t="s">
        <v>2</v>
      </c>
      <c r="AK14" s="40" t="s">
        <v>2</v>
      </c>
      <c r="AL14" s="40" t="s">
        <v>2</v>
      </c>
      <c r="AM14" s="40" t="s">
        <v>2</v>
      </c>
      <c r="AN14" s="40" t="s">
        <v>2</v>
      </c>
      <c r="AO14" s="40" t="s">
        <v>2</v>
      </c>
      <c r="AP14" s="40" t="s">
        <v>2</v>
      </c>
      <c r="AQ14" s="40" t="s">
        <v>2</v>
      </c>
      <c r="AR14" s="40" t="s">
        <v>2</v>
      </c>
      <c r="AS14" s="40" t="s">
        <v>2</v>
      </c>
      <c r="AT14" s="40" t="s">
        <v>2</v>
      </c>
      <c r="AU14" s="40" t="s">
        <v>2</v>
      </c>
      <c r="AV14" s="40" t="s">
        <v>2</v>
      </c>
      <c r="AW14" s="40" t="s">
        <v>2</v>
      </c>
      <c r="AX14" s="40" t="s">
        <v>2</v>
      </c>
      <c r="AY14" s="40" t="s">
        <v>2</v>
      </c>
      <c r="AZ14" s="40" t="s">
        <v>2</v>
      </c>
      <c r="BA14" s="40" t="s">
        <v>2</v>
      </c>
      <c r="BB14" s="40" t="s">
        <v>2</v>
      </c>
      <c r="BC14" s="40" t="s">
        <v>2</v>
      </c>
      <c r="BD14" s="40" t="s">
        <v>2</v>
      </c>
      <c r="BE14" s="40" t="s">
        <v>2</v>
      </c>
      <c r="BF14" s="40" t="s">
        <v>2</v>
      </c>
      <c r="BG14" s="40" t="s">
        <v>2</v>
      </c>
      <c r="BH14" s="40" t="s">
        <v>2</v>
      </c>
      <c r="BI14" s="40" t="s">
        <v>2</v>
      </c>
      <c r="BJ14" s="40" t="s">
        <v>2</v>
      </c>
      <c r="BK14" s="40" t="s">
        <v>2</v>
      </c>
      <c r="BL14" s="40" t="s">
        <v>2</v>
      </c>
      <c r="BM14" s="40" t="s">
        <v>2</v>
      </c>
      <c r="BN14" s="40" t="s">
        <v>2</v>
      </c>
      <c r="BO14" s="40" t="s">
        <v>2</v>
      </c>
      <c r="BP14" s="40" t="s">
        <v>2</v>
      </c>
      <c r="BQ14" s="40"/>
      <c r="BR14" s="40" t="s">
        <v>2</v>
      </c>
      <c r="BS14" s="40" t="s">
        <v>2</v>
      </c>
      <c r="BT14" s="40" t="s">
        <v>2</v>
      </c>
      <c r="BU14" s="40" t="s">
        <v>2</v>
      </c>
      <c r="BV14" s="40" t="s">
        <v>2</v>
      </c>
      <c r="BW14" s="40" t="s">
        <v>2</v>
      </c>
      <c r="BX14" s="40" t="s">
        <v>2</v>
      </c>
      <c r="BY14" s="40" t="s">
        <v>2</v>
      </c>
      <c r="BZ14" s="40" t="s">
        <v>2</v>
      </c>
      <c r="CA14" s="40" t="s">
        <v>2</v>
      </c>
      <c r="CB14" s="40" t="s">
        <v>2</v>
      </c>
      <c r="CC14" s="40" t="s">
        <v>2</v>
      </c>
      <c r="CD14" s="40" t="s">
        <v>2</v>
      </c>
      <c r="CE14" s="40" t="s">
        <v>2</v>
      </c>
      <c r="CF14" s="40" t="s">
        <v>2</v>
      </c>
      <c r="CG14" s="40" t="s">
        <v>2</v>
      </c>
      <c r="CH14" s="40" t="s">
        <v>2</v>
      </c>
      <c r="CI14" s="40" t="s">
        <v>2</v>
      </c>
      <c r="CJ14" s="40" t="s">
        <v>2</v>
      </c>
      <c r="CK14" s="40" t="s">
        <v>2</v>
      </c>
      <c r="CL14" s="40" t="s">
        <v>2</v>
      </c>
      <c r="CM14" s="40" t="s">
        <v>2</v>
      </c>
      <c r="CN14" s="40" t="s">
        <v>2</v>
      </c>
      <c r="CO14" s="40" t="s">
        <v>2</v>
      </c>
      <c r="CP14" s="40" t="s">
        <v>2</v>
      </c>
      <c r="CQ14" s="40" t="s">
        <v>2</v>
      </c>
      <c r="CR14" s="40" t="s">
        <v>2</v>
      </c>
      <c r="CS14" s="40" t="s">
        <v>2</v>
      </c>
      <c r="CT14" s="40" t="s">
        <v>2</v>
      </c>
      <c r="CU14" s="40" t="s">
        <v>2</v>
      </c>
      <c r="CV14" s="40" t="s">
        <v>2</v>
      </c>
      <c r="CW14" s="40" t="s">
        <v>2</v>
      </c>
      <c r="CX14" s="40" t="s">
        <v>2</v>
      </c>
      <c r="CY14" s="40" t="s">
        <v>2</v>
      </c>
      <c r="CZ14" s="40" t="s">
        <v>2</v>
      </c>
      <c r="DA14" s="40" t="s">
        <v>2</v>
      </c>
      <c r="DB14" s="40" t="s">
        <v>2</v>
      </c>
      <c r="DC14" s="40" t="s">
        <v>2</v>
      </c>
      <c r="DD14" s="40" t="s">
        <v>2</v>
      </c>
      <c r="DE14" s="40" t="s">
        <v>2</v>
      </c>
      <c r="DF14" s="40" t="s">
        <v>2</v>
      </c>
      <c r="DG14" s="40" t="s">
        <v>2</v>
      </c>
      <c r="DH14" s="40" t="s">
        <v>2</v>
      </c>
      <c r="DI14" s="40" t="s">
        <v>2</v>
      </c>
      <c r="DJ14" s="40" t="s">
        <v>2</v>
      </c>
      <c r="DK14" s="40" t="s">
        <v>2</v>
      </c>
      <c r="DL14" s="40" t="s">
        <v>2</v>
      </c>
      <c r="DM14" s="40" t="s">
        <v>2</v>
      </c>
      <c r="DN14" s="40" t="s">
        <v>2</v>
      </c>
      <c r="DO14" s="40" t="s">
        <v>2</v>
      </c>
      <c r="DP14" s="40" t="s">
        <v>2</v>
      </c>
      <c r="DQ14" s="40" t="s">
        <v>2</v>
      </c>
      <c r="DR14" s="40" t="s">
        <v>2</v>
      </c>
      <c r="DS14" s="40" t="s">
        <v>2</v>
      </c>
      <c r="DT14" s="40" t="s">
        <v>2</v>
      </c>
      <c r="DU14" s="40" t="s">
        <v>2</v>
      </c>
      <c r="DV14" s="40" t="s">
        <v>2</v>
      </c>
      <c r="DW14" s="40" t="s">
        <v>2</v>
      </c>
      <c r="DX14" s="40" t="s">
        <v>2</v>
      </c>
      <c r="DY14" s="40" t="s">
        <v>2</v>
      </c>
      <c r="DZ14" s="40" t="s">
        <v>2</v>
      </c>
      <c r="EA14" s="40" t="s">
        <v>2</v>
      </c>
      <c r="EB14" s="40" t="s">
        <v>2</v>
      </c>
      <c r="EC14" s="40" t="s">
        <v>2</v>
      </c>
      <c r="ED14" s="40" t="s">
        <v>2</v>
      </c>
      <c r="EE14" s="40" t="s">
        <v>2</v>
      </c>
      <c r="EF14" s="40" t="s">
        <v>2</v>
      </c>
      <c r="EG14" s="40" t="s">
        <v>2</v>
      </c>
      <c r="EH14" s="40" t="s">
        <v>2</v>
      </c>
      <c r="EI14" s="40" t="s">
        <v>2</v>
      </c>
      <c r="EJ14" s="40"/>
      <c r="EK14" s="1" t="s">
        <v>19</v>
      </c>
      <c r="EL14" s="45" t="s">
        <v>2</v>
      </c>
      <c r="EM14" s="45" t="s">
        <v>2</v>
      </c>
      <c r="EN14" s="45" t="s">
        <v>2</v>
      </c>
      <c r="EO14" s="45" t="s">
        <v>2</v>
      </c>
      <c r="EP14" s="45" t="s">
        <v>2</v>
      </c>
      <c r="EQ14" s="45" t="s">
        <v>2</v>
      </c>
      <c r="ES14" s="45" t="s">
        <v>2</v>
      </c>
      <c r="ET14" s="45" t="s">
        <v>2</v>
      </c>
      <c r="EU14" s="45" t="s">
        <v>2</v>
      </c>
      <c r="EV14" s="45" t="s">
        <v>2</v>
      </c>
    </row>
    <row r="15" spans="1:152" ht="12">
      <c r="A15" s="1" t="s">
        <v>20</v>
      </c>
      <c r="B15" s="10">
        <v>16053</v>
      </c>
      <c r="C15" s="13">
        <v>194.3</v>
      </c>
      <c r="D15" s="10">
        <v>2774953</v>
      </c>
      <c r="E15" s="10">
        <v>15731</v>
      </c>
      <c r="F15" s="13">
        <v>207.6</v>
      </c>
      <c r="G15" s="10">
        <v>2915622</v>
      </c>
      <c r="H15" s="32">
        <f aca="true" t="shared" si="19" ref="H15:H23">E15*100/B15-100</f>
        <v>-2.005855603314018</v>
      </c>
      <c r="I15" s="32">
        <f aca="true" t="shared" si="20" ref="I15:I23">F15*100/C15-100</f>
        <v>6.845084920226441</v>
      </c>
      <c r="J15" s="32">
        <f aca="true" t="shared" si="21" ref="J15:J23">G15*100/D15-100</f>
        <v>5.069239010534588</v>
      </c>
      <c r="K15" s="10">
        <v>15153</v>
      </c>
      <c r="L15" s="13">
        <v>173.9</v>
      </c>
      <c r="M15" s="10">
        <v>2356137</v>
      </c>
      <c r="N15" s="32">
        <f t="shared" si="1"/>
        <v>-3.674273727035782</v>
      </c>
      <c r="O15" s="32">
        <f t="shared" si="1"/>
        <v>-16.23314065510597</v>
      </c>
      <c r="P15" s="32">
        <f t="shared" si="1"/>
        <v>-19.18921588600992</v>
      </c>
      <c r="Q15" s="10">
        <v>14044</v>
      </c>
      <c r="R15" s="13">
        <v>168.7</v>
      </c>
      <c r="S15" s="10">
        <v>2120647</v>
      </c>
      <c r="T15" s="32">
        <f t="shared" si="2"/>
        <v>-7.318682769088625</v>
      </c>
      <c r="U15" s="32">
        <f t="shared" si="2"/>
        <v>-2.9902242668200216</v>
      </c>
      <c r="V15" s="32">
        <f t="shared" si="2"/>
        <v>-9.994749880843088</v>
      </c>
      <c r="W15" s="10">
        <v>13857</v>
      </c>
      <c r="X15" s="13">
        <v>223.4</v>
      </c>
      <c r="Y15" s="10">
        <v>2714790</v>
      </c>
      <c r="Z15" s="32">
        <f t="shared" si="3"/>
        <v>-1.331529478780979</v>
      </c>
      <c r="AA15" s="32">
        <f t="shared" si="3"/>
        <v>32.42442205097808</v>
      </c>
      <c r="AB15" s="32">
        <f t="shared" si="3"/>
        <v>28.01706271718018</v>
      </c>
      <c r="AC15" s="10">
        <v>12404</v>
      </c>
      <c r="AD15" s="13">
        <v>223.9</v>
      </c>
      <c r="AE15" s="10">
        <v>2435520</v>
      </c>
      <c r="AF15" s="32">
        <f t="shared" si="4"/>
        <v>-10.485675110052682</v>
      </c>
      <c r="AG15" s="32">
        <f t="shared" si="4"/>
        <v>0.22381378692927</v>
      </c>
      <c r="AH15" s="32">
        <f t="shared" si="4"/>
        <v>-10.286983523587466</v>
      </c>
      <c r="AI15" s="10">
        <v>12135</v>
      </c>
      <c r="AJ15" s="13">
        <v>224.9</v>
      </c>
      <c r="AK15" s="10">
        <v>2379290</v>
      </c>
      <c r="AL15" s="32">
        <f t="shared" si="5"/>
        <v>-2.1686552724927424</v>
      </c>
      <c r="AM15" s="32">
        <f t="shared" si="5"/>
        <v>0.4466279589102271</v>
      </c>
      <c r="AN15" s="32">
        <f t="shared" si="5"/>
        <v>-2.308747207988432</v>
      </c>
      <c r="AO15" s="10">
        <v>11594</v>
      </c>
      <c r="AP15" s="10">
        <v>10131</v>
      </c>
      <c r="AQ15" s="13">
        <f>AR15/AP15</f>
        <v>214.64060803474484</v>
      </c>
      <c r="AR15" s="10">
        <v>2174524</v>
      </c>
      <c r="AS15" s="10">
        <v>2174524</v>
      </c>
      <c r="AT15" s="32">
        <f t="shared" si="6"/>
        <v>-4.458178821590437</v>
      </c>
      <c r="AU15" s="32">
        <f t="shared" si="7"/>
        <v>-4.561757209984506</v>
      </c>
      <c r="AV15" s="32">
        <f t="shared" si="8"/>
        <v>-8.606180835459313</v>
      </c>
      <c r="AW15" s="10">
        <v>11355</v>
      </c>
      <c r="AX15" s="10">
        <v>9909</v>
      </c>
      <c r="AY15" s="13">
        <f>AZ15/AX15</f>
        <v>211.52739933393883</v>
      </c>
      <c r="AZ15" s="10">
        <v>2096025</v>
      </c>
      <c r="BA15" s="10">
        <v>2096025</v>
      </c>
      <c r="BB15" s="32">
        <f t="shared" si="9"/>
        <v>-2.061411074693808</v>
      </c>
      <c r="BC15" s="32">
        <f t="shared" si="9"/>
        <v>-2.1912940479715672</v>
      </c>
      <c r="BD15" s="32">
        <f t="shared" si="9"/>
        <v>-1.450428569556621</v>
      </c>
      <c r="BE15" s="32">
        <f t="shared" si="9"/>
        <v>-3.6099394626134256</v>
      </c>
      <c r="BF15" s="32">
        <f t="shared" si="9"/>
        <v>-3.6099394626134256</v>
      </c>
      <c r="BG15" s="10">
        <v>11162</v>
      </c>
      <c r="BH15" s="10">
        <v>9776</v>
      </c>
      <c r="BI15" s="13">
        <f t="shared" si="18"/>
        <v>220.3866612111293</v>
      </c>
      <c r="BJ15" s="10">
        <v>2154500</v>
      </c>
      <c r="BK15" s="10">
        <v>2143750</v>
      </c>
      <c r="BL15" s="32">
        <f t="shared" si="10"/>
        <v>-1.6996917657419601</v>
      </c>
      <c r="BM15" s="32">
        <f t="shared" si="10"/>
        <v>-1.342214148753655</v>
      </c>
      <c r="BN15" s="32">
        <f t="shared" si="10"/>
        <v>4.188233725317232</v>
      </c>
      <c r="BO15" s="32">
        <f t="shared" si="10"/>
        <v>2.789804510919481</v>
      </c>
      <c r="BP15" s="32">
        <f t="shared" si="11"/>
        <v>2.276928948843647</v>
      </c>
      <c r="BQ15" s="32"/>
      <c r="BR15" s="10">
        <v>10664</v>
      </c>
      <c r="BS15" s="10">
        <v>9374</v>
      </c>
      <c r="BT15" s="13">
        <f aca="true" t="shared" si="22" ref="BT15:BT23">BU15/BS15</f>
        <v>221.5850224023896</v>
      </c>
      <c r="BU15" s="10">
        <v>2077138</v>
      </c>
      <c r="BV15" s="10">
        <v>2077138</v>
      </c>
      <c r="BW15" s="32">
        <f aca="true" t="shared" si="23" ref="BW15:CA23">BR15*100/BG15-100</f>
        <v>-4.461566027593619</v>
      </c>
      <c r="BX15" s="32">
        <f t="shared" si="23"/>
        <v>-4.112111292962354</v>
      </c>
      <c r="BY15" s="32">
        <f t="shared" si="23"/>
        <v>0.5437539571018988</v>
      </c>
      <c r="BZ15" s="32">
        <f t="shared" si="23"/>
        <v>-3.5907171037363668</v>
      </c>
      <c r="CA15" s="32">
        <f t="shared" si="23"/>
        <v>-3.107265306122443</v>
      </c>
      <c r="CB15" s="10">
        <v>10485</v>
      </c>
      <c r="CC15" s="10">
        <v>9208</v>
      </c>
      <c r="CD15" s="13">
        <f aca="true" t="shared" si="24" ref="CD15:CD23">CE15/CC15</f>
        <v>214.65095569070374</v>
      </c>
      <c r="CE15" s="10">
        <v>1976506</v>
      </c>
      <c r="CF15" s="10">
        <v>1963592</v>
      </c>
      <c r="CG15" s="32">
        <f aca="true" t="shared" si="25" ref="CG15:CG23">CB15*100/BR15-100</f>
        <v>-1.678544636159046</v>
      </c>
      <c r="CH15" s="32">
        <f aca="true" t="shared" si="26" ref="CH15:CH23">CC15*100/BS15-100</f>
        <v>-1.7708555579261827</v>
      </c>
      <c r="CI15" s="32">
        <f aca="true" t="shared" si="27" ref="CI15:CI23">CD15*100/BT15-100</f>
        <v>-3.1293029810895234</v>
      </c>
      <c r="CJ15" s="32">
        <f aca="true" t="shared" si="28" ref="CJ15:CJ23">CE15*100/BU15-100</f>
        <v>-4.844743103250721</v>
      </c>
      <c r="CK15" s="32">
        <f aca="true" t="shared" si="29" ref="CK15:CK23">CF15*100/BV15-100</f>
        <v>-5.466463951841433</v>
      </c>
      <c r="CL15" s="10">
        <v>8462</v>
      </c>
      <c r="CM15" s="10">
        <v>7403</v>
      </c>
      <c r="CN15" s="13">
        <f aca="true" t="shared" si="30" ref="CN15:CN23">CO15/CM15</f>
        <v>230.01891125219507</v>
      </c>
      <c r="CO15" s="10">
        <v>1702830</v>
      </c>
      <c r="CP15" s="10">
        <v>1702830</v>
      </c>
      <c r="CQ15" s="32">
        <f aca="true" t="shared" si="31" ref="CQ15:CQ23">CL15*100/CB15-100</f>
        <v>-19.294229852169764</v>
      </c>
      <c r="CR15" s="32">
        <f aca="true" t="shared" si="32" ref="CR15:CR23">CM15*100/CC15-100</f>
        <v>-19.602519548218936</v>
      </c>
      <c r="CS15" s="32">
        <f aca="true" t="shared" si="33" ref="CS15:CS23">CN15*100/CD15-100</f>
        <v>7.159509498590552</v>
      </c>
      <c r="CT15" s="32">
        <f aca="true" t="shared" si="34" ref="CT15:CT23">CO15*100/CE15-100</f>
        <v>-13.846454298646194</v>
      </c>
      <c r="CU15" s="32">
        <f aca="true" t="shared" si="35" ref="CU15:CU23">CP15*100/CF15-100</f>
        <v>-13.279846322453949</v>
      </c>
      <c r="CV15" s="10">
        <v>7775</v>
      </c>
      <c r="CW15" s="10">
        <v>6952</v>
      </c>
      <c r="CX15" s="13">
        <f aca="true" t="shared" si="36" ref="CX15:CX23">CY15/CW15</f>
        <v>215.28020713463752</v>
      </c>
      <c r="CY15" s="10">
        <v>1496628</v>
      </c>
      <c r="CZ15" s="10">
        <v>1496628</v>
      </c>
      <c r="DA15" s="32">
        <f aca="true" t="shared" si="37" ref="DA15:DA23">CV15*100/CL15-100</f>
        <v>-8.118648073741426</v>
      </c>
      <c r="DB15" s="32">
        <f aca="true" t="shared" si="38" ref="DB15:DB23">CW15*100/CM15-100</f>
        <v>-6.092124814264494</v>
      </c>
      <c r="DC15" s="32">
        <f aca="true" t="shared" si="39" ref="DC15:DC23">CX15*100/CN15-100</f>
        <v>-6.4076053735416</v>
      </c>
      <c r="DD15" s="32">
        <f aca="true" t="shared" si="40" ref="DD15:DD23">CY15*100/CO15-100</f>
        <v>-12.109370870844415</v>
      </c>
      <c r="DE15" s="32">
        <f aca="true" t="shared" si="41" ref="DE15:DE23">CZ15*100/CP15-100</f>
        <v>-12.109370870844415</v>
      </c>
      <c r="DF15" s="10">
        <v>7228</v>
      </c>
      <c r="DG15" s="10">
        <v>6487</v>
      </c>
      <c r="DH15" s="13">
        <f aca="true" t="shared" si="42" ref="DH15:DH23">DI15/DG15</f>
        <v>238.9118236472946</v>
      </c>
      <c r="DI15" s="10">
        <v>1549821</v>
      </c>
      <c r="DJ15" s="10">
        <v>1528368</v>
      </c>
      <c r="DK15" s="32">
        <f aca="true" t="shared" si="43" ref="DK15:DK23">DF15*100/CV15-100</f>
        <v>-7.035369774919616</v>
      </c>
      <c r="DL15" s="32">
        <f aca="true" t="shared" si="44" ref="DL15:DL23">DG15*100/CW15-100</f>
        <v>-6.688722669735327</v>
      </c>
      <c r="DM15" s="32">
        <f aca="true" t="shared" si="45" ref="DM15:DM23">DH15*100/CX15-100</f>
        <v>10.977143150869281</v>
      </c>
      <c r="DN15" s="32">
        <f aca="true" t="shared" si="46" ref="DN15:DN23">DI15*100/CY15-100</f>
        <v>3.5541898187124588</v>
      </c>
      <c r="DO15" s="32">
        <f aca="true" t="shared" si="47" ref="DO15:DO23">DJ15*100/CZ15-100</f>
        <v>2.1207674853069705</v>
      </c>
      <c r="DP15" s="10">
        <v>6757</v>
      </c>
      <c r="DQ15" s="10">
        <v>6034</v>
      </c>
      <c r="DR15" s="13">
        <f aca="true" t="shared" si="48" ref="DR15:DR23">DS15/DQ15</f>
        <v>225.6358965860126</v>
      </c>
      <c r="DS15" s="10">
        <v>1361487</v>
      </c>
      <c r="DT15" s="10">
        <v>1361487</v>
      </c>
      <c r="DU15" s="47"/>
      <c r="DV15" s="32">
        <f aca="true" t="shared" si="49" ref="DV15:DV23">DQ15*100/DG15-100</f>
        <v>-6.9831971635578896</v>
      </c>
      <c r="DW15" s="32">
        <f aca="true" t="shared" si="50" ref="DW15:DW23">DR15*100/DH15-100</f>
        <v>-5.556831327394349</v>
      </c>
      <c r="DX15" s="32">
        <f aca="true" t="shared" si="51" ref="DX15:DX23">DS15*100/DI15-100</f>
        <v>-12.151984003313927</v>
      </c>
      <c r="DY15" s="32">
        <f aca="true" t="shared" si="52" ref="DY15:DY23">DT15*100/DJ15-100</f>
        <v>-10.918901730473294</v>
      </c>
      <c r="DZ15" s="10"/>
      <c r="EA15" s="10"/>
      <c r="EB15" s="13" t="e">
        <f aca="true" t="shared" si="53" ref="EB15:EB23">EC15/EA15</f>
        <v>#DIV/0!</v>
      </c>
      <c r="EC15" s="10"/>
      <c r="ED15" s="10"/>
      <c r="EE15" s="47"/>
      <c r="EF15" s="32">
        <f aca="true" t="shared" si="54" ref="EF15:EF23">EA15*100/DQ15-100</f>
        <v>-100</v>
      </c>
      <c r="EG15" s="32" t="e">
        <f aca="true" t="shared" si="55" ref="EG15:EG23">EB15*100/DR15-100</f>
        <v>#DIV/0!</v>
      </c>
      <c r="EH15" s="32">
        <f aca="true" t="shared" si="56" ref="EH15:EH23">EC15*100/DS15-100</f>
        <v>-100</v>
      </c>
      <c r="EI15" s="32">
        <f aca="true" t="shared" si="57" ref="EI15:EI23">ED15*100/DT15-100</f>
        <v>-100</v>
      </c>
      <c r="EJ15" s="32"/>
      <c r="EK15" s="1" t="s">
        <v>20</v>
      </c>
      <c r="EL15" s="38">
        <f>AVERAGE(AC15,AI15,AO15,AW15,BG15,BR15,CB15,CL15,CV15,DF15)</f>
        <v>10326.4</v>
      </c>
      <c r="EM15" s="39">
        <f>AVERAGE(X15,AD15,AJ15,AQ15,AY15,BI15,BT15,CD15,CN15,CX15,DH15)</f>
        <v>221.74559897336667</v>
      </c>
      <c r="EN15" s="38">
        <f>AVERAGE(AE15,AK15,AS15,BA15,BK15,BV15,CF15,CP15,CZ15,DJ15)</f>
        <v>1999766.5</v>
      </c>
      <c r="EO15" s="33">
        <f>DP15*100/EL15-100</f>
        <v>-34.56577316392935</v>
      </c>
      <c r="EP15" s="33">
        <f>DR15*100/EM15-100</f>
        <v>1.7543967639750946</v>
      </c>
      <c r="EQ15" s="33">
        <f>DT15*100/EN15-100</f>
        <v>-31.91770139163748</v>
      </c>
      <c r="ES15" s="42">
        <f>DP15*100/Italia!CG15</f>
        <v>13.739604302649505</v>
      </c>
      <c r="ET15" s="42">
        <f>DQ15*100/Italia!CH15</f>
        <v>13.047332799965403</v>
      </c>
      <c r="EU15" s="42">
        <f>DS15*100/Italia!CJ15</f>
        <v>14.417798648515705</v>
      </c>
      <c r="EV15" s="42">
        <f>DT15*100/Italia!CK15</f>
        <v>14.780294764121503</v>
      </c>
    </row>
    <row r="16" spans="1:152" ht="12">
      <c r="A16" s="1" t="s">
        <v>21</v>
      </c>
      <c r="B16" s="10">
        <v>15441</v>
      </c>
      <c r="C16" s="13">
        <v>220.1</v>
      </c>
      <c r="D16" s="10">
        <v>2986221</v>
      </c>
      <c r="E16" s="10">
        <v>15481</v>
      </c>
      <c r="F16" s="13">
        <v>241</v>
      </c>
      <c r="G16" s="10">
        <v>3264735</v>
      </c>
      <c r="H16" s="32">
        <f t="shared" si="19"/>
        <v>0.259050579625665</v>
      </c>
      <c r="I16" s="32">
        <f t="shared" si="20"/>
        <v>9.495683780099952</v>
      </c>
      <c r="J16" s="32">
        <f t="shared" si="21"/>
        <v>9.326637244865665</v>
      </c>
      <c r="K16" s="10">
        <v>15756</v>
      </c>
      <c r="L16" s="13">
        <v>182.1</v>
      </c>
      <c r="M16" s="10">
        <v>2561620</v>
      </c>
      <c r="N16" s="32">
        <f t="shared" si="1"/>
        <v>1.7763710354628302</v>
      </c>
      <c r="O16" s="32">
        <f t="shared" si="1"/>
        <v>-24.43983402489627</v>
      </c>
      <c r="P16" s="32">
        <f t="shared" si="1"/>
        <v>-21.53666377209788</v>
      </c>
      <c r="Q16" s="10">
        <v>16277</v>
      </c>
      <c r="R16" s="13">
        <v>157.7</v>
      </c>
      <c r="S16" s="10">
        <v>2253475</v>
      </c>
      <c r="T16" s="32">
        <f t="shared" si="2"/>
        <v>3.3066768215283133</v>
      </c>
      <c r="U16" s="32">
        <f t="shared" si="2"/>
        <v>-13.399231191652945</v>
      </c>
      <c r="V16" s="32">
        <f t="shared" si="2"/>
        <v>-12.029301769973685</v>
      </c>
      <c r="W16" s="10">
        <v>16360</v>
      </c>
      <c r="X16" s="13">
        <v>239.7</v>
      </c>
      <c r="Y16" s="10">
        <v>3363700</v>
      </c>
      <c r="Z16" s="32">
        <f t="shared" si="3"/>
        <v>0.5099219757940716</v>
      </c>
      <c r="AA16" s="32">
        <f t="shared" si="3"/>
        <v>51.997463538364</v>
      </c>
      <c r="AB16" s="32">
        <f t="shared" si="3"/>
        <v>49.26724281387635</v>
      </c>
      <c r="AC16" s="10">
        <v>15331</v>
      </c>
      <c r="AD16" s="13">
        <v>238.2</v>
      </c>
      <c r="AE16" s="10">
        <v>3181536</v>
      </c>
      <c r="AF16" s="32">
        <f t="shared" si="4"/>
        <v>-6.289731051344745</v>
      </c>
      <c r="AG16" s="32">
        <f t="shared" si="4"/>
        <v>-0.6257822277847254</v>
      </c>
      <c r="AH16" s="32">
        <f t="shared" si="4"/>
        <v>-5.4155840294913276</v>
      </c>
      <c r="AI16" s="10">
        <v>15141</v>
      </c>
      <c r="AJ16" s="13">
        <v>233</v>
      </c>
      <c r="AK16" s="10">
        <v>3070462</v>
      </c>
      <c r="AL16" s="32">
        <f t="shared" si="5"/>
        <v>-1.239319026808431</v>
      </c>
      <c r="AM16" s="32">
        <f t="shared" si="5"/>
        <v>-2.1830394626364296</v>
      </c>
      <c r="AN16" s="32">
        <f t="shared" si="5"/>
        <v>-3.491206763022646</v>
      </c>
      <c r="AO16" s="10">
        <v>15223</v>
      </c>
      <c r="AP16" s="10">
        <v>13232</v>
      </c>
      <c r="AQ16" s="13">
        <f aca="true" t="shared" si="58" ref="AQ16:AQ25">AR16/AP16</f>
        <v>206.47823458282951</v>
      </c>
      <c r="AR16" s="10">
        <v>2732120</v>
      </c>
      <c r="AS16" s="10">
        <v>2732120</v>
      </c>
      <c r="AT16" s="32">
        <f t="shared" si="6"/>
        <v>0.5415758536424278</v>
      </c>
      <c r="AU16" s="32">
        <f t="shared" si="7"/>
        <v>-11.382731938699791</v>
      </c>
      <c r="AV16" s="32">
        <f t="shared" si="8"/>
        <v>-11.019253780050036</v>
      </c>
      <c r="AW16" s="10">
        <v>15166</v>
      </c>
      <c r="AX16" s="10">
        <v>13187</v>
      </c>
      <c r="AY16" s="13">
        <f aca="true" t="shared" si="59" ref="AY16:AY25">AZ16/AX16</f>
        <v>205.23925077728066</v>
      </c>
      <c r="AZ16" s="10">
        <v>2706490</v>
      </c>
      <c r="BA16" s="10">
        <v>2706490</v>
      </c>
      <c r="BB16" s="32">
        <f t="shared" si="9"/>
        <v>-0.3744334231097639</v>
      </c>
      <c r="BC16" s="32">
        <f t="shared" si="9"/>
        <v>-0.34008464328900345</v>
      </c>
      <c r="BD16" s="32">
        <f t="shared" si="9"/>
        <v>-0.6000554044120463</v>
      </c>
      <c r="BE16" s="32">
        <f t="shared" si="9"/>
        <v>-0.9380993514194103</v>
      </c>
      <c r="BF16" s="32">
        <f t="shared" si="9"/>
        <v>-0.9380993514194103</v>
      </c>
      <c r="BG16" s="10">
        <v>15082</v>
      </c>
      <c r="BH16" s="10">
        <v>13074</v>
      </c>
      <c r="BI16" s="13">
        <f t="shared" si="18"/>
        <v>221.77413186476977</v>
      </c>
      <c r="BJ16" s="10">
        <v>2899475</v>
      </c>
      <c r="BK16" s="10">
        <v>2888245</v>
      </c>
      <c r="BL16" s="32">
        <f t="shared" si="10"/>
        <v>-0.553870499802187</v>
      </c>
      <c r="BM16" s="32">
        <f t="shared" si="10"/>
        <v>-0.8569045271858613</v>
      </c>
      <c r="BN16" s="32">
        <f t="shared" si="10"/>
        <v>8.056393221505303</v>
      </c>
      <c r="BO16" s="32">
        <f t="shared" si="10"/>
        <v>7.130453096076465</v>
      </c>
      <c r="BP16" s="32">
        <f t="shared" si="11"/>
        <v>6.715524535468447</v>
      </c>
      <c r="BQ16" s="32"/>
      <c r="BR16" s="10">
        <v>14412</v>
      </c>
      <c r="BS16" s="10">
        <v>12294</v>
      </c>
      <c r="BT16" s="13">
        <f t="shared" si="22"/>
        <v>213.93964535545794</v>
      </c>
      <c r="BU16" s="10">
        <v>2630174</v>
      </c>
      <c r="BV16" s="10">
        <v>2630174</v>
      </c>
      <c r="BW16" s="32">
        <f t="shared" si="23"/>
        <v>-4.442381646996424</v>
      </c>
      <c r="BX16" s="32">
        <f t="shared" si="23"/>
        <v>-5.9660394676457145</v>
      </c>
      <c r="BY16" s="32">
        <f t="shared" si="23"/>
        <v>-3.5326421722119647</v>
      </c>
      <c r="BZ16" s="32">
        <f t="shared" si="23"/>
        <v>-9.28792281361281</v>
      </c>
      <c r="CA16" s="32">
        <f t="shared" si="23"/>
        <v>-8.9352184458036</v>
      </c>
      <c r="CB16" s="10">
        <v>13890</v>
      </c>
      <c r="CC16" s="10">
        <v>11909</v>
      </c>
      <c r="CD16" s="13">
        <f t="shared" si="24"/>
        <v>252.52170627256697</v>
      </c>
      <c r="CE16" s="10">
        <v>3007281</v>
      </c>
      <c r="CF16" s="10">
        <v>2979421</v>
      </c>
      <c r="CG16" s="32">
        <f t="shared" si="25"/>
        <v>-3.6219816819317288</v>
      </c>
      <c r="CH16" s="32">
        <f t="shared" si="26"/>
        <v>-3.131608914917848</v>
      </c>
      <c r="CI16" s="32">
        <f t="shared" si="27"/>
        <v>18.034086600922166</v>
      </c>
      <c r="CJ16" s="32">
        <f t="shared" si="28"/>
        <v>14.337720622285829</v>
      </c>
      <c r="CK16" s="32">
        <f t="shared" si="29"/>
        <v>13.278475112292952</v>
      </c>
      <c r="CL16" s="10">
        <v>10844</v>
      </c>
      <c r="CM16" s="10">
        <v>9185</v>
      </c>
      <c r="CN16" s="13">
        <f t="shared" si="30"/>
        <v>251.19771366358194</v>
      </c>
      <c r="CO16" s="10">
        <v>2307251</v>
      </c>
      <c r="CP16" s="10">
        <v>2307251</v>
      </c>
      <c r="CQ16" s="32">
        <f t="shared" si="31"/>
        <v>-21.929445644348448</v>
      </c>
      <c r="CR16" s="32">
        <f t="shared" si="32"/>
        <v>-22.87345704929045</v>
      </c>
      <c r="CS16" s="32">
        <f t="shared" si="33"/>
        <v>-0.5243084361056702</v>
      </c>
      <c r="CT16" s="32">
        <f t="shared" si="34"/>
        <v>-23.27783802045768</v>
      </c>
      <c r="CU16" s="32">
        <f t="shared" si="35"/>
        <v>-22.56042365278354</v>
      </c>
      <c r="CV16" s="10">
        <v>10375</v>
      </c>
      <c r="CW16" s="10">
        <v>9067</v>
      </c>
      <c r="CX16" s="13">
        <f t="shared" si="36"/>
        <v>236.93404654240652</v>
      </c>
      <c r="CY16" s="10">
        <v>2148281</v>
      </c>
      <c r="CZ16" s="10">
        <v>2134673</v>
      </c>
      <c r="DA16" s="32">
        <f t="shared" si="37"/>
        <v>-4.324972334931758</v>
      </c>
      <c r="DB16" s="32">
        <f t="shared" si="38"/>
        <v>-1.2847033206314649</v>
      </c>
      <c r="DC16" s="32">
        <f t="shared" si="39"/>
        <v>-5.678263115196231</v>
      </c>
      <c r="DD16" s="32">
        <f t="shared" si="40"/>
        <v>-6.890017601032568</v>
      </c>
      <c r="DE16" s="32">
        <f t="shared" si="41"/>
        <v>-7.479810389073407</v>
      </c>
      <c r="DF16" s="10">
        <v>10310</v>
      </c>
      <c r="DG16" s="10">
        <v>9243</v>
      </c>
      <c r="DH16" s="13">
        <f t="shared" si="42"/>
        <v>282.9243752028562</v>
      </c>
      <c r="DI16" s="10">
        <v>2615070</v>
      </c>
      <c r="DJ16" s="10">
        <v>2598670</v>
      </c>
      <c r="DK16" s="32">
        <f t="shared" si="43"/>
        <v>-0.6265060240963862</v>
      </c>
      <c r="DL16" s="32">
        <f t="shared" si="44"/>
        <v>1.9411051064299158</v>
      </c>
      <c r="DM16" s="32">
        <f t="shared" si="45"/>
        <v>19.410603639109468</v>
      </c>
      <c r="DN16" s="32">
        <f t="shared" si="46"/>
        <v>21.72848896396701</v>
      </c>
      <c r="DO16" s="32">
        <f t="shared" si="47"/>
        <v>21.736209714555812</v>
      </c>
      <c r="DP16" s="10">
        <v>9685</v>
      </c>
      <c r="DQ16" s="10">
        <v>8797</v>
      </c>
      <c r="DR16" s="13">
        <f t="shared" si="48"/>
        <v>256.3382971467546</v>
      </c>
      <c r="DS16" s="10">
        <v>2255008</v>
      </c>
      <c r="DT16" s="10">
        <v>2255008</v>
      </c>
      <c r="DU16" s="32">
        <f aca="true" t="shared" si="60" ref="DU16:DU23">DP16*100/DF16-100</f>
        <v>-6.062075654704174</v>
      </c>
      <c r="DV16" s="32">
        <f t="shared" si="49"/>
        <v>-4.825273179703558</v>
      </c>
      <c r="DW16" s="32">
        <f t="shared" si="50"/>
        <v>-9.396884958052638</v>
      </c>
      <c r="DX16" s="32">
        <f t="shared" si="51"/>
        <v>-13.7687327681477</v>
      </c>
      <c r="DY16" s="32">
        <f t="shared" si="52"/>
        <v>-13.224534088591469</v>
      </c>
      <c r="DZ16" s="10"/>
      <c r="EA16" s="10"/>
      <c r="EB16" s="13" t="e">
        <f t="shared" si="53"/>
        <v>#DIV/0!</v>
      </c>
      <c r="EC16" s="10"/>
      <c r="ED16" s="10"/>
      <c r="EE16" s="32">
        <f>DZ16*100/DP16-100</f>
        <v>-100</v>
      </c>
      <c r="EF16" s="32">
        <f t="shared" si="54"/>
        <v>-100</v>
      </c>
      <c r="EG16" s="32" t="e">
        <f t="shared" si="55"/>
        <v>#DIV/0!</v>
      </c>
      <c r="EH16" s="32">
        <f t="shared" si="56"/>
        <v>-100</v>
      </c>
      <c r="EI16" s="32">
        <f t="shared" si="57"/>
        <v>-100</v>
      </c>
      <c r="EJ16" s="32"/>
      <c r="EK16" s="1" t="s">
        <v>21</v>
      </c>
      <c r="EL16" s="38">
        <f aca="true" t="shared" si="61" ref="EL16:EL23">AVERAGE(AC16,AI16,AO16,AW16,BG16,BR16,CB16,CL16,CV16,DF16)</f>
        <v>13577.4</v>
      </c>
      <c r="EM16" s="39">
        <f aca="true" t="shared" si="62" ref="EM16:EM23">AVERAGE(X16,AD16,AJ16,AQ16,AY16,BI16,BT16,CD16,CN16,CX16,DH16)</f>
        <v>234.71900947834084</v>
      </c>
      <c r="EN16" s="38">
        <f aca="true" t="shared" si="63" ref="EN16:EN23">AVERAGE(AE16,AK16,AS16,BA16,BK16,BV16,CF16,CP16,CZ16,DJ16)</f>
        <v>2722904.2</v>
      </c>
      <c r="EO16" s="33">
        <f aca="true" t="shared" si="64" ref="EO16:EO23">DP16*100/EL16-100</f>
        <v>-28.66822808490579</v>
      </c>
      <c r="EP16" s="33">
        <f aca="true" t="shared" si="65" ref="EP16:EP23">DR16*100/EM16-100</f>
        <v>9.210710166365416</v>
      </c>
      <c r="EQ16" s="33">
        <f aca="true" t="shared" si="66" ref="EQ16:EQ23">DT16*100/EN16-100</f>
        <v>-17.18371876616152</v>
      </c>
      <c r="ES16" s="42">
        <f>DP16*100/Italia!CG16</f>
        <v>42.15635065726473</v>
      </c>
      <c r="ET16" s="42">
        <f>DQ16*100/Italia!CH16</f>
        <v>41.380121360365024</v>
      </c>
      <c r="EU16" s="42">
        <f>DS16*100/Italia!CJ16</f>
        <v>44.557133304985484</v>
      </c>
      <c r="EV16" s="42">
        <f>DT16*100/Italia!CK16</f>
        <v>44.9467746368742</v>
      </c>
    </row>
    <row r="17" spans="1:152" ht="12">
      <c r="A17" s="1" t="s">
        <v>22</v>
      </c>
      <c r="B17" s="10">
        <v>4771</v>
      </c>
      <c r="C17" s="13">
        <v>155.6</v>
      </c>
      <c r="D17" s="10">
        <v>644422</v>
      </c>
      <c r="E17" s="10">
        <v>4753</v>
      </c>
      <c r="F17" s="13">
        <v>173.3</v>
      </c>
      <c r="G17" s="10">
        <v>720943</v>
      </c>
      <c r="H17" s="32">
        <f t="shared" si="19"/>
        <v>-0.3772793963529608</v>
      </c>
      <c r="I17" s="32">
        <f t="shared" si="20"/>
        <v>11.375321336760933</v>
      </c>
      <c r="J17" s="32">
        <f t="shared" si="21"/>
        <v>11.874361831222402</v>
      </c>
      <c r="K17" s="10">
        <v>5213</v>
      </c>
      <c r="L17" s="13">
        <v>153.3</v>
      </c>
      <c r="M17" s="10">
        <v>664247</v>
      </c>
      <c r="N17" s="32">
        <f t="shared" si="1"/>
        <v>9.678098043341052</v>
      </c>
      <c r="O17" s="32">
        <f t="shared" si="1"/>
        <v>-11.5406809001731</v>
      </c>
      <c r="P17" s="32">
        <f t="shared" si="1"/>
        <v>-7.864144599503703</v>
      </c>
      <c r="Q17" s="10">
        <v>5105</v>
      </c>
      <c r="R17" s="13">
        <v>111.5</v>
      </c>
      <c r="S17" s="10">
        <v>469210</v>
      </c>
      <c r="T17" s="32">
        <f t="shared" si="2"/>
        <v>-2.0717437176290048</v>
      </c>
      <c r="U17" s="32">
        <f t="shared" si="2"/>
        <v>-27.26679712981084</v>
      </c>
      <c r="V17" s="32">
        <f t="shared" si="2"/>
        <v>-29.362119813864425</v>
      </c>
      <c r="W17" s="10">
        <v>5164</v>
      </c>
      <c r="X17" s="13">
        <v>150.4</v>
      </c>
      <c r="Y17" s="10">
        <v>624559</v>
      </c>
      <c r="Z17" s="32">
        <f t="shared" si="3"/>
        <v>1.155729676787459</v>
      </c>
      <c r="AA17" s="32">
        <f t="shared" si="3"/>
        <v>34.887892376681606</v>
      </c>
      <c r="AB17" s="32">
        <f t="shared" si="3"/>
        <v>33.108629398350416</v>
      </c>
      <c r="AC17" s="10">
        <v>5113</v>
      </c>
      <c r="AD17" s="13">
        <v>162.1</v>
      </c>
      <c r="AE17" s="10">
        <v>662122</v>
      </c>
      <c r="AF17" s="32">
        <f t="shared" si="4"/>
        <v>-0.9876065065840436</v>
      </c>
      <c r="AG17" s="32">
        <f t="shared" si="4"/>
        <v>7.77925531914893</v>
      </c>
      <c r="AH17" s="32">
        <f t="shared" si="4"/>
        <v>6.014323706807517</v>
      </c>
      <c r="AI17" s="10">
        <v>5089</v>
      </c>
      <c r="AJ17" s="13">
        <v>157.9</v>
      </c>
      <c r="AK17" s="10">
        <v>657265</v>
      </c>
      <c r="AL17" s="32">
        <f t="shared" si="5"/>
        <v>-0.4693917465284585</v>
      </c>
      <c r="AM17" s="32">
        <f t="shared" si="5"/>
        <v>-2.590993214065392</v>
      </c>
      <c r="AN17" s="32">
        <f t="shared" si="5"/>
        <v>-0.7335506145393111</v>
      </c>
      <c r="AO17" s="10">
        <v>5064</v>
      </c>
      <c r="AP17" s="10">
        <v>4121</v>
      </c>
      <c r="AQ17" s="13">
        <f t="shared" si="58"/>
        <v>149.62339238049017</v>
      </c>
      <c r="AR17" s="10">
        <v>616598</v>
      </c>
      <c r="AS17" s="10">
        <v>616598</v>
      </c>
      <c r="AT17" s="32">
        <f t="shared" si="6"/>
        <v>-0.4912556494399638</v>
      </c>
      <c r="AU17" s="32">
        <f t="shared" si="7"/>
        <v>-5.2416767697972375</v>
      </c>
      <c r="AV17" s="32">
        <f t="shared" si="8"/>
        <v>-6.187306489772013</v>
      </c>
      <c r="AW17" s="10">
        <v>5065</v>
      </c>
      <c r="AX17" s="10">
        <v>4152</v>
      </c>
      <c r="AY17" s="13">
        <f t="shared" si="59"/>
        <v>140.39691714836223</v>
      </c>
      <c r="AZ17" s="10">
        <v>582928</v>
      </c>
      <c r="BA17" s="10">
        <v>582928</v>
      </c>
      <c r="BB17" s="32">
        <f t="shared" si="9"/>
        <v>0.019747235387043816</v>
      </c>
      <c r="BC17" s="32">
        <f t="shared" si="9"/>
        <v>0.752244600825037</v>
      </c>
      <c r="BD17" s="32">
        <f t="shared" si="9"/>
        <v>-6.166465741309452</v>
      </c>
      <c r="BE17" s="32">
        <f t="shared" si="9"/>
        <v>-5.460608046085127</v>
      </c>
      <c r="BF17" s="32">
        <f t="shared" si="9"/>
        <v>-5.460608046085127</v>
      </c>
      <c r="BG17" s="10">
        <v>5039</v>
      </c>
      <c r="BH17" s="10">
        <v>4122</v>
      </c>
      <c r="BI17" s="13">
        <f t="shared" si="18"/>
        <v>170.19747695293546</v>
      </c>
      <c r="BJ17" s="10">
        <v>701554</v>
      </c>
      <c r="BK17" s="10">
        <v>701554</v>
      </c>
      <c r="BL17" s="32">
        <f t="shared" si="10"/>
        <v>-0.5133267522211185</v>
      </c>
      <c r="BM17" s="32">
        <f t="shared" si="10"/>
        <v>-0.72254335260115</v>
      </c>
      <c r="BN17" s="32">
        <f t="shared" si="10"/>
        <v>21.225936017585028</v>
      </c>
      <c r="BO17" s="32">
        <f t="shared" si="10"/>
        <v>20.35002607526144</v>
      </c>
      <c r="BP17" s="32">
        <f t="shared" si="11"/>
        <v>20.35002607526144</v>
      </c>
      <c r="BQ17" s="32"/>
      <c r="BR17" s="10">
        <v>5110</v>
      </c>
      <c r="BS17" s="10">
        <v>4164</v>
      </c>
      <c r="BT17" s="13">
        <f t="shared" si="22"/>
        <v>206.60782901056677</v>
      </c>
      <c r="BU17" s="10">
        <v>860315</v>
      </c>
      <c r="BV17" s="10">
        <v>860315</v>
      </c>
      <c r="BW17" s="32">
        <f t="shared" si="23"/>
        <v>1.4090097241516162</v>
      </c>
      <c r="BX17" s="32">
        <f t="shared" si="23"/>
        <v>1.0189228529839909</v>
      </c>
      <c r="BY17" s="32">
        <f t="shared" si="23"/>
        <v>21.393003415497077</v>
      </c>
      <c r="BZ17" s="32">
        <f t="shared" si="23"/>
        <v>22.629904469221188</v>
      </c>
      <c r="CA17" s="32">
        <f t="shared" si="23"/>
        <v>22.629904469221188</v>
      </c>
      <c r="CB17" s="10">
        <v>5108</v>
      </c>
      <c r="CC17" s="10">
        <v>4129</v>
      </c>
      <c r="CD17" s="13">
        <f t="shared" si="24"/>
        <v>194.89779607653185</v>
      </c>
      <c r="CE17" s="10">
        <v>804733</v>
      </c>
      <c r="CF17" s="10">
        <v>804733</v>
      </c>
      <c r="CG17" s="32">
        <f t="shared" si="25"/>
        <v>-0.03913894324853118</v>
      </c>
      <c r="CH17" s="32">
        <f t="shared" si="26"/>
        <v>-0.8405379442843355</v>
      </c>
      <c r="CI17" s="32">
        <f t="shared" si="27"/>
        <v>-5.667758569514817</v>
      </c>
      <c r="CJ17" s="32">
        <f t="shared" si="28"/>
        <v>-6.460656852431953</v>
      </c>
      <c r="CK17" s="32">
        <f t="shared" si="29"/>
        <v>-6.460656852431953</v>
      </c>
      <c r="CL17" s="10">
        <v>4434</v>
      </c>
      <c r="CM17" s="10">
        <v>3550</v>
      </c>
      <c r="CN17" s="13">
        <f t="shared" si="30"/>
        <v>196.3712676056338</v>
      </c>
      <c r="CO17" s="10">
        <v>697118</v>
      </c>
      <c r="CP17" s="10">
        <v>697118</v>
      </c>
      <c r="CQ17" s="32">
        <f t="shared" si="31"/>
        <v>-13.194988253719657</v>
      </c>
      <c r="CR17" s="32">
        <f t="shared" si="32"/>
        <v>-14.022765802857833</v>
      </c>
      <c r="CS17" s="32">
        <f t="shared" si="33"/>
        <v>0.7560226738138027</v>
      </c>
      <c r="CT17" s="32">
        <f t="shared" si="34"/>
        <v>-13.372758418009454</v>
      </c>
      <c r="CU17" s="32">
        <f t="shared" si="35"/>
        <v>-13.372758418009454</v>
      </c>
      <c r="CV17" s="10">
        <v>4459</v>
      </c>
      <c r="CW17" s="10">
        <v>3570</v>
      </c>
      <c r="CX17" s="13">
        <f t="shared" si="36"/>
        <v>219.78795518207284</v>
      </c>
      <c r="CY17" s="10">
        <v>784643</v>
      </c>
      <c r="CZ17" s="10">
        <v>784643</v>
      </c>
      <c r="DA17" s="32">
        <f t="shared" si="37"/>
        <v>0.5638249887234963</v>
      </c>
      <c r="DB17" s="32">
        <f t="shared" si="38"/>
        <v>0.5633802816901436</v>
      </c>
      <c r="DC17" s="32">
        <f t="shared" si="39"/>
        <v>11.924701542114619</v>
      </c>
      <c r="DD17" s="32">
        <f t="shared" si="40"/>
        <v>12.555263240943432</v>
      </c>
      <c r="DE17" s="32">
        <f t="shared" si="41"/>
        <v>12.555263240943432</v>
      </c>
      <c r="DF17" s="10">
        <v>4389</v>
      </c>
      <c r="DG17" s="10">
        <v>3557</v>
      </c>
      <c r="DH17" s="13">
        <f t="shared" si="42"/>
        <v>235.98763002530222</v>
      </c>
      <c r="DI17" s="10">
        <v>839408</v>
      </c>
      <c r="DJ17" s="10">
        <v>839408</v>
      </c>
      <c r="DK17" s="32">
        <f t="shared" si="43"/>
        <v>-1.569858712715856</v>
      </c>
      <c r="DL17" s="32">
        <f t="shared" si="44"/>
        <v>-0.36414565826331113</v>
      </c>
      <c r="DM17" s="32">
        <f t="shared" si="45"/>
        <v>7.370592637712804</v>
      </c>
      <c r="DN17" s="32">
        <f t="shared" si="46"/>
        <v>6.979607286370992</v>
      </c>
      <c r="DO17" s="32">
        <f t="shared" si="47"/>
        <v>6.979607286370992</v>
      </c>
      <c r="DP17" s="10">
        <v>4192</v>
      </c>
      <c r="DQ17" s="10">
        <v>3425</v>
      </c>
      <c r="DR17" s="13">
        <f t="shared" si="48"/>
        <v>195.694598540146</v>
      </c>
      <c r="DS17" s="10">
        <v>670254</v>
      </c>
      <c r="DT17" s="10">
        <v>670254</v>
      </c>
      <c r="DU17" s="47"/>
      <c r="DV17" s="32">
        <f t="shared" si="49"/>
        <v>-3.7109924093337128</v>
      </c>
      <c r="DW17" s="32">
        <f t="shared" si="50"/>
        <v>-17.074213373317946</v>
      </c>
      <c r="DX17" s="32">
        <f t="shared" si="51"/>
        <v>-20.151583020414392</v>
      </c>
      <c r="DY17" s="32">
        <f t="shared" si="52"/>
        <v>-20.151583020414392</v>
      </c>
      <c r="DZ17" s="10"/>
      <c r="EA17" s="10"/>
      <c r="EB17" s="13" t="e">
        <f t="shared" si="53"/>
        <v>#DIV/0!</v>
      </c>
      <c r="EC17" s="10"/>
      <c r="ED17" s="10"/>
      <c r="EE17" s="47"/>
      <c r="EF17" s="32">
        <f t="shared" si="54"/>
        <v>-100</v>
      </c>
      <c r="EG17" s="32" t="e">
        <f t="shared" si="55"/>
        <v>#DIV/0!</v>
      </c>
      <c r="EH17" s="32">
        <f t="shared" si="56"/>
        <v>-100</v>
      </c>
      <c r="EI17" s="32">
        <f t="shared" si="57"/>
        <v>-100</v>
      </c>
      <c r="EJ17" s="32"/>
      <c r="EK17" s="1" t="s">
        <v>22</v>
      </c>
      <c r="EL17" s="38">
        <f t="shared" si="61"/>
        <v>4887</v>
      </c>
      <c r="EM17" s="39">
        <f t="shared" si="62"/>
        <v>180.38820585289957</v>
      </c>
      <c r="EN17" s="38">
        <f t="shared" si="63"/>
        <v>720668.4</v>
      </c>
      <c r="EO17" s="33">
        <f t="shared" si="64"/>
        <v>-14.221403724166152</v>
      </c>
      <c r="EP17" s="33">
        <f t="shared" si="65"/>
        <v>8.48525135824471</v>
      </c>
      <c r="EQ17" s="33">
        <f t="shared" si="66"/>
        <v>-6.995505838746368</v>
      </c>
      <c r="ES17" s="42">
        <f>DP17*100/Italia!CG17</f>
        <v>32.69380751832787</v>
      </c>
      <c r="ET17" s="42">
        <f>DQ17*100/Italia!CH17</f>
        <v>29.4572976692182</v>
      </c>
      <c r="EU17" s="42">
        <f>DS17*100/Italia!CJ17</f>
        <v>32.44867548226117</v>
      </c>
      <c r="EV17" s="42">
        <f>DT17*100/Italia!CK17</f>
        <v>33.52337719563681</v>
      </c>
    </row>
    <row r="18" spans="1:152" ht="12">
      <c r="A18" s="1" t="s">
        <v>23</v>
      </c>
      <c r="B18" s="10">
        <v>8196</v>
      </c>
      <c r="C18" s="13">
        <v>282</v>
      </c>
      <c r="D18" s="10">
        <v>2031056</v>
      </c>
      <c r="E18" s="10">
        <v>7928</v>
      </c>
      <c r="F18" s="13">
        <v>295.8</v>
      </c>
      <c r="G18" s="10">
        <v>2078394</v>
      </c>
      <c r="H18" s="32">
        <f t="shared" si="19"/>
        <v>-3.2698877501220096</v>
      </c>
      <c r="I18" s="32">
        <f t="shared" si="20"/>
        <v>4.893617021276597</v>
      </c>
      <c r="J18" s="32">
        <f t="shared" si="21"/>
        <v>2.33070875446073</v>
      </c>
      <c r="K18" s="10">
        <v>6942</v>
      </c>
      <c r="L18" s="13">
        <v>245.6</v>
      </c>
      <c r="M18" s="10">
        <v>1552357</v>
      </c>
      <c r="N18" s="32">
        <f t="shared" si="1"/>
        <v>-12.436932391523712</v>
      </c>
      <c r="O18" s="32">
        <f t="shared" si="1"/>
        <v>-16.97092630155511</v>
      </c>
      <c r="P18" s="32">
        <f t="shared" si="1"/>
        <v>-25.30978245703173</v>
      </c>
      <c r="Q18" s="10">
        <v>6638</v>
      </c>
      <c r="R18" s="13">
        <v>292.7</v>
      </c>
      <c r="S18" s="10">
        <v>1693995</v>
      </c>
      <c r="T18" s="32">
        <f t="shared" si="2"/>
        <v>-4.379141457793139</v>
      </c>
      <c r="U18" s="32">
        <f t="shared" si="2"/>
        <v>19.177524429967434</v>
      </c>
      <c r="V18" s="32">
        <f t="shared" si="2"/>
        <v>9.124061024622563</v>
      </c>
      <c r="W18" s="10">
        <v>6653</v>
      </c>
      <c r="X18" s="13">
        <v>291.1</v>
      </c>
      <c r="Y18" s="10">
        <v>1622573</v>
      </c>
      <c r="Z18" s="32">
        <f t="shared" si="3"/>
        <v>0.22597167821632524</v>
      </c>
      <c r="AA18" s="32">
        <f t="shared" si="3"/>
        <v>-0.5466347796378415</v>
      </c>
      <c r="AB18" s="32">
        <f t="shared" si="3"/>
        <v>-4.216187178828747</v>
      </c>
      <c r="AC18" s="10">
        <v>6254</v>
      </c>
      <c r="AD18" s="13">
        <v>311.1</v>
      </c>
      <c r="AE18" s="10">
        <v>1681405</v>
      </c>
      <c r="AF18" s="32">
        <f t="shared" si="4"/>
        <v>-5.997294453629948</v>
      </c>
      <c r="AG18" s="32">
        <f t="shared" si="4"/>
        <v>6.87049124012367</v>
      </c>
      <c r="AH18" s="32">
        <f t="shared" si="4"/>
        <v>3.6258461098514516</v>
      </c>
      <c r="AI18" s="10">
        <v>6320</v>
      </c>
      <c r="AJ18" s="13">
        <v>300.6</v>
      </c>
      <c r="AK18" s="10">
        <v>1596055</v>
      </c>
      <c r="AL18" s="32">
        <f t="shared" si="5"/>
        <v>1.055324592260959</v>
      </c>
      <c r="AM18" s="32">
        <f t="shared" si="5"/>
        <v>-3.3751205400192816</v>
      </c>
      <c r="AN18" s="32">
        <f t="shared" si="5"/>
        <v>-5.076111942096048</v>
      </c>
      <c r="AO18" s="10">
        <v>6118</v>
      </c>
      <c r="AP18" s="10">
        <v>5444</v>
      </c>
      <c r="AQ18" s="13">
        <f t="shared" si="58"/>
        <v>288.9252387950037</v>
      </c>
      <c r="AR18" s="10">
        <v>1572909</v>
      </c>
      <c r="AS18" s="10">
        <v>1572909</v>
      </c>
      <c r="AT18" s="32">
        <f t="shared" si="6"/>
        <v>-3.196202531645568</v>
      </c>
      <c r="AU18" s="32">
        <f t="shared" si="7"/>
        <v>-3.8838194294731636</v>
      </c>
      <c r="AV18" s="32">
        <f t="shared" si="8"/>
        <v>-1.4502006509800793</v>
      </c>
      <c r="AW18" s="10">
        <v>5912</v>
      </c>
      <c r="AX18" s="10">
        <v>5251</v>
      </c>
      <c r="AY18" s="13">
        <f t="shared" si="59"/>
        <v>282.7042468101314</v>
      </c>
      <c r="AZ18" s="10">
        <v>1484480</v>
      </c>
      <c r="BA18" s="10">
        <v>1484480</v>
      </c>
      <c r="BB18" s="32">
        <f t="shared" si="9"/>
        <v>-3.367113435763315</v>
      </c>
      <c r="BC18" s="32">
        <f t="shared" si="9"/>
        <v>-3.545187362233648</v>
      </c>
      <c r="BD18" s="32">
        <f t="shared" si="9"/>
        <v>-2.153149378994243</v>
      </c>
      <c r="BE18" s="32">
        <f t="shared" si="9"/>
        <v>-5.6220035615537824</v>
      </c>
      <c r="BF18" s="32">
        <f t="shared" si="9"/>
        <v>-5.6220035615537824</v>
      </c>
      <c r="BG18" s="10">
        <v>5438</v>
      </c>
      <c r="BH18" s="10">
        <v>4831</v>
      </c>
      <c r="BI18" s="13">
        <f t="shared" si="18"/>
        <v>361.1082591595943</v>
      </c>
      <c r="BJ18" s="10">
        <v>1744514</v>
      </c>
      <c r="BK18" s="10">
        <v>1744514</v>
      </c>
      <c r="BL18" s="32">
        <f t="shared" si="10"/>
        <v>-8.017591339648177</v>
      </c>
      <c r="BM18" s="32">
        <f t="shared" si="10"/>
        <v>-7.998476480670348</v>
      </c>
      <c r="BN18" s="32">
        <f t="shared" si="10"/>
        <v>27.733581378464493</v>
      </c>
      <c r="BO18" s="32">
        <f t="shared" si="10"/>
        <v>17.51684091399008</v>
      </c>
      <c r="BP18" s="32">
        <f t="shared" si="11"/>
        <v>17.51684091399008</v>
      </c>
      <c r="BQ18" s="32"/>
      <c r="BR18" s="10">
        <v>5296</v>
      </c>
      <c r="BS18" s="10">
        <v>4504</v>
      </c>
      <c r="BT18" s="13">
        <f t="shared" si="22"/>
        <v>320.7280195381883</v>
      </c>
      <c r="BU18" s="10">
        <v>1444559</v>
      </c>
      <c r="BV18" s="10">
        <v>1444259</v>
      </c>
      <c r="BW18" s="32">
        <f t="shared" si="23"/>
        <v>-2.6112541375505742</v>
      </c>
      <c r="BX18" s="32">
        <f t="shared" si="23"/>
        <v>-6.768784930656182</v>
      </c>
      <c r="BY18" s="32">
        <f t="shared" si="23"/>
        <v>-11.182308517501866</v>
      </c>
      <c r="BZ18" s="32">
        <f t="shared" si="23"/>
        <v>-17.194187034325893</v>
      </c>
      <c r="CA18" s="32">
        <f t="shared" si="23"/>
        <v>-17.211383800875197</v>
      </c>
      <c r="CB18" s="10">
        <v>5151</v>
      </c>
      <c r="CC18" s="10">
        <v>4382</v>
      </c>
      <c r="CD18" s="13">
        <f t="shared" si="24"/>
        <v>370.80556823368323</v>
      </c>
      <c r="CE18" s="10">
        <v>1624870</v>
      </c>
      <c r="CF18" s="10">
        <v>1624870</v>
      </c>
      <c r="CG18" s="32">
        <f t="shared" si="25"/>
        <v>-2.7379154078549846</v>
      </c>
      <c r="CH18" s="32">
        <f t="shared" si="26"/>
        <v>-2.7087033747779685</v>
      </c>
      <c r="CI18" s="32">
        <f t="shared" si="27"/>
        <v>15.613711819628634</v>
      </c>
      <c r="CJ18" s="32">
        <f t="shared" si="28"/>
        <v>12.482079305864275</v>
      </c>
      <c r="CK18" s="32">
        <f t="shared" si="29"/>
        <v>12.50544396815252</v>
      </c>
      <c r="CL18" s="10">
        <v>4751</v>
      </c>
      <c r="CM18" s="10">
        <v>4065</v>
      </c>
      <c r="CN18" s="13">
        <f t="shared" si="30"/>
        <v>289.95817958179583</v>
      </c>
      <c r="CO18" s="10">
        <v>1178680</v>
      </c>
      <c r="CP18" s="10">
        <v>1178680</v>
      </c>
      <c r="CQ18" s="32">
        <f t="shared" si="31"/>
        <v>-7.765482430595995</v>
      </c>
      <c r="CR18" s="32">
        <f t="shared" si="32"/>
        <v>-7.234139662254677</v>
      </c>
      <c r="CS18" s="32">
        <f t="shared" si="33"/>
        <v>-21.803175458502565</v>
      </c>
      <c r="CT18" s="32">
        <f t="shared" si="34"/>
        <v>-27.460042957282738</v>
      </c>
      <c r="CU18" s="32">
        <f t="shared" si="35"/>
        <v>-27.460042957282738</v>
      </c>
      <c r="CV18" s="10">
        <v>4630</v>
      </c>
      <c r="CW18" s="10">
        <v>3990</v>
      </c>
      <c r="CX18" s="13">
        <f t="shared" si="36"/>
        <v>406.86591478696744</v>
      </c>
      <c r="CY18" s="10">
        <v>1623395</v>
      </c>
      <c r="CZ18" s="10">
        <v>1474748</v>
      </c>
      <c r="DA18" s="32">
        <f t="shared" si="37"/>
        <v>-2.546832245842978</v>
      </c>
      <c r="DB18" s="32">
        <f t="shared" si="38"/>
        <v>-1.8450184501844973</v>
      </c>
      <c r="DC18" s="32">
        <f t="shared" si="39"/>
        <v>40.31882645069251</v>
      </c>
      <c r="DD18" s="32">
        <f t="shared" si="40"/>
        <v>37.72991821359486</v>
      </c>
      <c r="DE18" s="32">
        <f t="shared" si="41"/>
        <v>25.118607255574034</v>
      </c>
      <c r="DF18" s="10">
        <v>4466</v>
      </c>
      <c r="DG18" s="10">
        <v>3944</v>
      </c>
      <c r="DH18" s="13">
        <f t="shared" si="42"/>
        <v>421.04411764705884</v>
      </c>
      <c r="DI18" s="10">
        <v>1660598</v>
      </c>
      <c r="DJ18" s="10">
        <v>1656998</v>
      </c>
      <c r="DK18" s="32">
        <f t="shared" si="43"/>
        <v>-3.5421166306695397</v>
      </c>
      <c r="DL18" s="32">
        <f t="shared" si="44"/>
        <v>-1.1528822055137908</v>
      </c>
      <c r="DM18" s="32">
        <f t="shared" si="45"/>
        <v>3.484735964553579</v>
      </c>
      <c r="DN18" s="32">
        <f t="shared" si="46"/>
        <v>2.2916788581953256</v>
      </c>
      <c r="DO18" s="32">
        <f t="shared" si="47"/>
        <v>12.358043543710522</v>
      </c>
      <c r="DP18" s="10">
        <v>4418</v>
      </c>
      <c r="DQ18" s="10">
        <v>3854</v>
      </c>
      <c r="DR18" s="13">
        <f t="shared" si="48"/>
        <v>391.4730150492994</v>
      </c>
      <c r="DS18" s="10">
        <v>1508737</v>
      </c>
      <c r="DT18" s="10">
        <v>1505097</v>
      </c>
      <c r="DU18" s="32">
        <f t="shared" si="60"/>
        <v>-1.0747872816838395</v>
      </c>
      <c r="DV18" s="32">
        <f t="shared" si="49"/>
        <v>-2.2819472616632908</v>
      </c>
      <c r="DW18" s="32">
        <f t="shared" si="50"/>
        <v>-7.023278881798191</v>
      </c>
      <c r="DX18" s="32">
        <f t="shared" si="51"/>
        <v>-9.144958623339306</v>
      </c>
      <c r="DY18" s="32">
        <f t="shared" si="52"/>
        <v>-9.16724099848038</v>
      </c>
      <c r="DZ18" s="10"/>
      <c r="EA18" s="10"/>
      <c r="EB18" s="13" t="e">
        <f t="shared" si="53"/>
        <v>#DIV/0!</v>
      </c>
      <c r="EC18" s="10"/>
      <c r="ED18" s="10"/>
      <c r="EE18" s="32">
        <f>DZ18*100/DP18-100</f>
        <v>-100</v>
      </c>
      <c r="EF18" s="32">
        <f t="shared" si="54"/>
        <v>-100</v>
      </c>
      <c r="EG18" s="32" t="e">
        <f t="shared" si="55"/>
        <v>#DIV/0!</v>
      </c>
      <c r="EH18" s="32">
        <f t="shared" si="56"/>
        <v>-100</v>
      </c>
      <c r="EI18" s="32">
        <f t="shared" si="57"/>
        <v>-100</v>
      </c>
      <c r="EJ18" s="32"/>
      <c r="EK18" s="1" t="s">
        <v>23</v>
      </c>
      <c r="EL18" s="38">
        <f t="shared" si="61"/>
        <v>5433.6</v>
      </c>
      <c r="EM18" s="39">
        <f t="shared" si="62"/>
        <v>331.3581404138567</v>
      </c>
      <c r="EN18" s="38">
        <f t="shared" si="63"/>
        <v>1545891.8</v>
      </c>
      <c r="EO18" s="33">
        <f t="shared" si="64"/>
        <v>-18.69110718492344</v>
      </c>
      <c r="EP18" s="33">
        <f t="shared" si="65"/>
        <v>18.141964027309243</v>
      </c>
      <c r="EQ18" s="33">
        <f t="shared" si="66"/>
        <v>-2.638916902204926</v>
      </c>
      <c r="ES18" s="42">
        <f>DP18*100/Italia!CG18</f>
        <v>7.963804167567957</v>
      </c>
      <c r="ET18" s="42">
        <f>DQ18*100/Italia!CH18</f>
        <v>7.389228674962133</v>
      </c>
      <c r="EU18" s="42">
        <f>DS18*100/Italia!CJ18</f>
        <v>6.049425485070872</v>
      </c>
      <c r="EV18" s="42">
        <f>DT18*100/Italia!CK18</f>
        <v>6.049543654652726</v>
      </c>
    </row>
    <row r="19" spans="1:152" ht="12">
      <c r="A19" s="1" t="s">
        <v>24</v>
      </c>
      <c r="B19" s="10">
        <v>29043</v>
      </c>
      <c r="C19" s="13">
        <v>239.5</v>
      </c>
      <c r="D19" s="10">
        <v>5828063</v>
      </c>
      <c r="E19" s="10">
        <v>28859</v>
      </c>
      <c r="F19" s="13">
        <v>257.9</v>
      </c>
      <c r="G19" s="10">
        <v>6190345</v>
      </c>
      <c r="H19" s="32">
        <f t="shared" si="19"/>
        <v>-0.6335433667320842</v>
      </c>
      <c r="I19" s="32">
        <f t="shared" si="20"/>
        <v>7.6826722338204405</v>
      </c>
      <c r="J19" s="32">
        <f t="shared" si="21"/>
        <v>6.21616478751173</v>
      </c>
      <c r="K19" s="10">
        <v>28083</v>
      </c>
      <c r="L19" s="13">
        <v>256</v>
      </c>
      <c r="M19" s="10">
        <v>6233946</v>
      </c>
      <c r="N19" s="32">
        <f t="shared" si="1"/>
        <v>-2.688935860563433</v>
      </c>
      <c r="O19" s="32">
        <f t="shared" si="1"/>
        <v>-0.7367196587824623</v>
      </c>
      <c r="P19" s="32">
        <f t="shared" si="1"/>
        <v>0.7043387727178327</v>
      </c>
      <c r="Q19" s="10">
        <v>27817</v>
      </c>
      <c r="R19" s="13">
        <v>233.1</v>
      </c>
      <c r="S19" s="10">
        <v>5644160</v>
      </c>
      <c r="T19" s="32">
        <f t="shared" si="2"/>
        <v>-0.9471922515400735</v>
      </c>
      <c r="U19" s="32">
        <f t="shared" si="2"/>
        <v>-8.9453125</v>
      </c>
      <c r="V19" s="32">
        <f t="shared" si="2"/>
        <v>-9.460877588609208</v>
      </c>
      <c r="W19" s="10">
        <v>27814</v>
      </c>
      <c r="X19" s="13">
        <v>241</v>
      </c>
      <c r="Y19" s="10">
        <v>5838038</v>
      </c>
      <c r="Z19" s="32">
        <f t="shared" si="3"/>
        <v>-0.010784771902081047</v>
      </c>
      <c r="AA19" s="32">
        <f t="shared" si="3"/>
        <v>3.389103389103397</v>
      </c>
      <c r="AB19" s="32">
        <f t="shared" si="3"/>
        <v>3.435019560040814</v>
      </c>
      <c r="AC19" s="10">
        <v>26137</v>
      </c>
      <c r="AD19" s="13">
        <v>271.5</v>
      </c>
      <c r="AE19" s="10">
        <v>6347890</v>
      </c>
      <c r="AF19" s="32">
        <f t="shared" si="4"/>
        <v>-6.029337743582374</v>
      </c>
      <c r="AG19" s="32">
        <f t="shared" si="4"/>
        <v>12.655601659751042</v>
      </c>
      <c r="AH19" s="32">
        <f t="shared" si="4"/>
        <v>8.733276487751539</v>
      </c>
      <c r="AI19" s="10">
        <v>26286</v>
      </c>
      <c r="AJ19" s="13">
        <v>267.5</v>
      </c>
      <c r="AK19" s="10">
        <v>6273023</v>
      </c>
      <c r="AL19" s="32">
        <f t="shared" si="5"/>
        <v>0.57007307648162</v>
      </c>
      <c r="AM19" s="32">
        <f t="shared" si="5"/>
        <v>-1.47329650092081</v>
      </c>
      <c r="AN19" s="32">
        <f t="shared" si="5"/>
        <v>-1.1793997690571132</v>
      </c>
      <c r="AO19" s="10">
        <v>25584</v>
      </c>
      <c r="AP19" s="10">
        <v>22974</v>
      </c>
      <c r="AQ19" s="13">
        <f t="shared" si="58"/>
        <v>250.82501958735963</v>
      </c>
      <c r="AR19" s="10">
        <v>5762454</v>
      </c>
      <c r="AS19" s="10">
        <v>5762454</v>
      </c>
      <c r="AT19" s="32">
        <f t="shared" si="6"/>
        <v>-2.6706231454005973</v>
      </c>
      <c r="AU19" s="32">
        <f t="shared" si="7"/>
        <v>-6.233637537435655</v>
      </c>
      <c r="AV19" s="32">
        <f t="shared" si="8"/>
        <v>-8.139122078780844</v>
      </c>
      <c r="AW19" s="10">
        <v>25138</v>
      </c>
      <c r="AX19" s="10">
        <v>22532</v>
      </c>
      <c r="AY19" s="13">
        <f t="shared" si="59"/>
        <v>224.59493165276052</v>
      </c>
      <c r="AZ19" s="10">
        <v>5060573</v>
      </c>
      <c r="BA19" s="10">
        <v>5060573</v>
      </c>
      <c r="BB19" s="32">
        <f t="shared" si="9"/>
        <v>-1.7432770481550932</v>
      </c>
      <c r="BC19" s="32">
        <f t="shared" si="9"/>
        <v>-1.9239139897275237</v>
      </c>
      <c r="BD19" s="32">
        <f t="shared" si="9"/>
        <v>-10.457524523570683</v>
      </c>
      <c r="BE19" s="32">
        <f t="shared" si="9"/>
        <v>-12.180244736010039</v>
      </c>
      <c r="BF19" s="32">
        <f t="shared" si="9"/>
        <v>-12.180244736010039</v>
      </c>
      <c r="BG19" s="10">
        <v>24723</v>
      </c>
      <c r="BH19" s="10">
        <v>22598</v>
      </c>
      <c r="BI19" s="13">
        <f>BJ19/BH19</f>
        <v>266.7032480750509</v>
      </c>
      <c r="BJ19" s="10">
        <v>6026960</v>
      </c>
      <c r="BK19" s="10">
        <v>6026960</v>
      </c>
      <c r="BL19" s="32">
        <f t="shared" si="10"/>
        <v>-1.6508871031903851</v>
      </c>
      <c r="BM19" s="32">
        <f t="shared" si="10"/>
        <v>0.2929167406355475</v>
      </c>
      <c r="BN19" s="32">
        <f t="shared" si="10"/>
        <v>18.74856040268655</v>
      </c>
      <c r="BO19" s="32">
        <f t="shared" si="10"/>
        <v>19.09639481536972</v>
      </c>
      <c r="BP19" s="32">
        <f>BK19*100/BA19-100</f>
        <v>19.09639481536972</v>
      </c>
      <c r="BQ19" s="32"/>
      <c r="BR19" s="10">
        <v>24709</v>
      </c>
      <c r="BS19" s="10">
        <v>22171</v>
      </c>
      <c r="BT19" s="13">
        <f t="shared" si="22"/>
        <v>208.96008299129494</v>
      </c>
      <c r="BU19" s="10">
        <v>4632854</v>
      </c>
      <c r="BV19" s="10">
        <v>4632854</v>
      </c>
      <c r="BW19" s="32">
        <f t="shared" si="23"/>
        <v>-0.05662743194595521</v>
      </c>
      <c r="BX19" s="32">
        <f t="shared" si="23"/>
        <v>-1.8895477475882814</v>
      </c>
      <c r="BY19" s="32">
        <f t="shared" si="23"/>
        <v>-21.65071685497692</v>
      </c>
      <c r="BZ19" s="32">
        <f t="shared" si="23"/>
        <v>-23.13116396989527</v>
      </c>
      <c r="CA19" s="32">
        <f t="shared" si="23"/>
        <v>-23.13116396989527</v>
      </c>
      <c r="CB19" s="10">
        <v>24494</v>
      </c>
      <c r="CC19" s="10">
        <v>21975</v>
      </c>
      <c r="CD19" s="13">
        <f t="shared" si="24"/>
        <v>296.6405005688282</v>
      </c>
      <c r="CE19" s="10">
        <v>6518675</v>
      </c>
      <c r="CF19" s="10">
        <v>6518675</v>
      </c>
      <c r="CG19" s="32">
        <f t="shared" si="25"/>
        <v>-0.8701282933344174</v>
      </c>
      <c r="CH19" s="32">
        <f t="shared" si="26"/>
        <v>-0.884037706914441</v>
      </c>
      <c r="CI19" s="32">
        <f t="shared" si="27"/>
        <v>41.96036693820892</v>
      </c>
      <c r="CJ19" s="32">
        <f t="shared" si="28"/>
        <v>40.705383765601084</v>
      </c>
      <c r="CK19" s="32">
        <f t="shared" si="29"/>
        <v>40.705383765601084</v>
      </c>
      <c r="CL19" s="10">
        <v>22503</v>
      </c>
      <c r="CM19" s="10">
        <v>20590</v>
      </c>
      <c r="CN19" s="13">
        <f t="shared" si="30"/>
        <v>201.2213695968917</v>
      </c>
      <c r="CO19" s="10">
        <v>4143148</v>
      </c>
      <c r="CP19" s="10">
        <v>4143148</v>
      </c>
      <c r="CQ19" s="32">
        <f t="shared" si="31"/>
        <v>-8.128521270515222</v>
      </c>
      <c r="CR19" s="32">
        <f t="shared" si="32"/>
        <v>-6.30261660978384</v>
      </c>
      <c r="CS19" s="32">
        <f t="shared" si="33"/>
        <v>-32.16658911678071</v>
      </c>
      <c r="CT19" s="32">
        <f t="shared" si="34"/>
        <v>-36.441868938089414</v>
      </c>
      <c r="CU19" s="32">
        <f t="shared" si="35"/>
        <v>-36.441868938089414</v>
      </c>
      <c r="CV19" s="10">
        <v>21111</v>
      </c>
      <c r="CW19" s="10">
        <v>18979</v>
      </c>
      <c r="CX19" s="13">
        <f t="shared" si="36"/>
        <v>272.2854207281732</v>
      </c>
      <c r="CY19" s="10">
        <v>5167705</v>
      </c>
      <c r="CZ19" s="10">
        <v>5167705</v>
      </c>
      <c r="DA19" s="32">
        <f t="shared" si="37"/>
        <v>-6.185841887748296</v>
      </c>
      <c r="DB19" s="32">
        <f t="shared" si="38"/>
        <v>-7.824186498300151</v>
      </c>
      <c r="DC19" s="32">
        <f t="shared" si="39"/>
        <v>35.31635396063783</v>
      </c>
      <c r="DD19" s="32">
        <f t="shared" si="40"/>
        <v>24.72895006405757</v>
      </c>
      <c r="DE19" s="32">
        <f t="shared" si="41"/>
        <v>24.72895006405757</v>
      </c>
      <c r="DF19" s="10">
        <v>20547</v>
      </c>
      <c r="DG19" s="10">
        <v>18521</v>
      </c>
      <c r="DH19" s="13">
        <f t="shared" si="42"/>
        <v>254.8401814156903</v>
      </c>
      <c r="DI19" s="10">
        <v>4719895</v>
      </c>
      <c r="DJ19" s="10">
        <v>4715055</v>
      </c>
      <c r="DK19" s="32">
        <f t="shared" si="43"/>
        <v>-2.6715930083842494</v>
      </c>
      <c r="DL19" s="32">
        <f t="shared" si="44"/>
        <v>-2.413193529690716</v>
      </c>
      <c r="DM19" s="32">
        <f t="shared" si="45"/>
        <v>-6.406967830238244</v>
      </c>
      <c r="DN19" s="32">
        <f t="shared" si="46"/>
        <v>-8.66554882680029</v>
      </c>
      <c r="DO19" s="32">
        <f t="shared" si="47"/>
        <v>-8.759207423798372</v>
      </c>
      <c r="DP19" s="10">
        <v>20393</v>
      </c>
      <c r="DQ19" s="10">
        <v>19058</v>
      </c>
      <c r="DR19" s="13">
        <f t="shared" si="48"/>
        <v>278.95078182390597</v>
      </c>
      <c r="DS19" s="10">
        <v>5316244</v>
      </c>
      <c r="DT19" s="10">
        <v>5316244</v>
      </c>
      <c r="DU19" s="47"/>
      <c r="DV19" s="32">
        <f t="shared" si="49"/>
        <v>2.899411478861836</v>
      </c>
      <c r="DW19" s="32">
        <f t="shared" si="50"/>
        <v>9.461067039850718</v>
      </c>
      <c r="DX19" s="32">
        <f t="shared" si="51"/>
        <v>12.6347937824888</v>
      </c>
      <c r="DY19" s="32">
        <f t="shared" si="52"/>
        <v>12.750413303768454</v>
      </c>
      <c r="DZ19" s="10"/>
      <c r="EA19" s="10"/>
      <c r="EB19" s="13" t="e">
        <f t="shared" si="53"/>
        <v>#DIV/0!</v>
      </c>
      <c r="EC19" s="10"/>
      <c r="ED19" s="10"/>
      <c r="EE19" s="47"/>
      <c r="EF19" s="32">
        <f t="shared" si="54"/>
        <v>-100</v>
      </c>
      <c r="EG19" s="32" t="e">
        <f t="shared" si="55"/>
        <v>#DIV/0!</v>
      </c>
      <c r="EH19" s="32">
        <f t="shared" si="56"/>
        <v>-100</v>
      </c>
      <c r="EI19" s="32">
        <f t="shared" si="57"/>
        <v>-100</v>
      </c>
      <c r="EJ19" s="32"/>
      <c r="EK19" s="1" t="s">
        <v>24</v>
      </c>
      <c r="EL19" s="38">
        <f t="shared" si="61"/>
        <v>24123.2</v>
      </c>
      <c r="EM19" s="39">
        <f t="shared" si="62"/>
        <v>250.5518867832773</v>
      </c>
      <c r="EN19" s="38">
        <f t="shared" si="63"/>
        <v>5464833.7</v>
      </c>
      <c r="EO19" s="33">
        <f t="shared" si="64"/>
        <v>-15.463122637129402</v>
      </c>
      <c r="EP19" s="33">
        <f t="shared" si="65"/>
        <v>11.334536492711862</v>
      </c>
      <c r="EQ19" s="33">
        <f t="shared" si="66"/>
        <v>-2.7190159510251988</v>
      </c>
      <c r="ES19" s="42">
        <f>DP19*100/Italia!CG19</f>
        <v>62.28581900369567</v>
      </c>
      <c r="ET19" s="42">
        <f>DQ19*100/Italia!CH19</f>
        <v>61.7503159122574</v>
      </c>
      <c r="EU19" s="42">
        <f>DS19*100/Italia!CJ19</f>
        <v>66.99730258757013</v>
      </c>
      <c r="EV19" s="42">
        <f>DT19*100/Italia!CK19</f>
        <v>67.30546530490344</v>
      </c>
    </row>
    <row r="20" spans="1:152" ht="12">
      <c r="A20" s="1" t="s">
        <v>25</v>
      </c>
      <c r="B20" s="10">
        <v>889</v>
      </c>
      <c r="C20" s="13">
        <v>157.1</v>
      </c>
      <c r="D20" s="10">
        <v>123975</v>
      </c>
      <c r="E20" s="10">
        <v>1253</v>
      </c>
      <c r="F20" s="13">
        <v>147.9</v>
      </c>
      <c r="G20" s="10">
        <v>170569</v>
      </c>
      <c r="H20" s="32">
        <f t="shared" si="19"/>
        <v>40.94488188976379</v>
      </c>
      <c r="I20" s="32">
        <f t="shared" si="20"/>
        <v>-5.856142584341185</v>
      </c>
      <c r="J20" s="32">
        <f t="shared" si="21"/>
        <v>37.58338374672314</v>
      </c>
      <c r="K20" s="10">
        <v>1266</v>
      </c>
      <c r="L20" s="13">
        <v>146</v>
      </c>
      <c r="M20" s="10">
        <v>171420</v>
      </c>
      <c r="N20" s="32">
        <f t="shared" si="1"/>
        <v>1.0375099760574642</v>
      </c>
      <c r="O20" s="32">
        <f t="shared" si="1"/>
        <v>-1.2846517917511875</v>
      </c>
      <c r="P20" s="32">
        <f t="shared" si="1"/>
        <v>0.4989183263078303</v>
      </c>
      <c r="Q20" s="10">
        <v>1242</v>
      </c>
      <c r="R20" s="13">
        <v>136</v>
      </c>
      <c r="S20" s="10">
        <v>144926</v>
      </c>
      <c r="T20" s="32">
        <f t="shared" si="2"/>
        <v>-1.895734597156391</v>
      </c>
      <c r="U20" s="32">
        <f t="shared" si="2"/>
        <v>-6.849315068493155</v>
      </c>
      <c r="V20" s="32">
        <f t="shared" si="2"/>
        <v>-15.455606113639021</v>
      </c>
      <c r="W20" s="10">
        <v>1247</v>
      </c>
      <c r="X20" s="13">
        <v>162.8</v>
      </c>
      <c r="Y20" s="10">
        <v>182336</v>
      </c>
      <c r="Z20" s="32">
        <f t="shared" si="3"/>
        <v>0.4025764895330042</v>
      </c>
      <c r="AA20" s="32">
        <f t="shared" si="3"/>
        <v>19.705882352941188</v>
      </c>
      <c r="AB20" s="32">
        <f t="shared" si="3"/>
        <v>25.813173619640366</v>
      </c>
      <c r="AC20" s="10">
        <v>1209</v>
      </c>
      <c r="AD20" s="13">
        <v>160.1</v>
      </c>
      <c r="AE20" s="10">
        <v>169975</v>
      </c>
      <c r="AF20" s="32">
        <f t="shared" si="4"/>
        <v>-3.047313552526063</v>
      </c>
      <c r="AG20" s="32">
        <f t="shared" si="4"/>
        <v>-1.6584766584766584</v>
      </c>
      <c r="AH20" s="32">
        <f t="shared" si="4"/>
        <v>-6.779242716742715</v>
      </c>
      <c r="AI20" s="10">
        <v>1193</v>
      </c>
      <c r="AJ20" s="13">
        <v>164.9</v>
      </c>
      <c r="AK20" s="10">
        <v>175826</v>
      </c>
      <c r="AL20" s="32">
        <f t="shared" si="5"/>
        <v>-1.3234077750206836</v>
      </c>
      <c r="AM20" s="32">
        <f t="shared" si="5"/>
        <v>2.998126171143042</v>
      </c>
      <c r="AN20" s="32">
        <f t="shared" si="5"/>
        <v>3.4422709221944388</v>
      </c>
      <c r="AO20" s="10">
        <v>1150</v>
      </c>
      <c r="AP20" s="10">
        <v>1084</v>
      </c>
      <c r="AQ20" s="13">
        <f t="shared" si="58"/>
        <v>157.24169741697418</v>
      </c>
      <c r="AR20" s="10">
        <v>170450</v>
      </c>
      <c r="AS20" s="10">
        <v>154733</v>
      </c>
      <c r="AT20" s="32">
        <f t="shared" si="6"/>
        <v>-3.6043587594300135</v>
      </c>
      <c r="AU20" s="32">
        <f t="shared" si="7"/>
        <v>-4.644210177699108</v>
      </c>
      <c r="AV20" s="32">
        <f t="shared" si="8"/>
        <v>-11.996519286112402</v>
      </c>
      <c r="AW20" s="10">
        <v>1100</v>
      </c>
      <c r="AX20" s="10">
        <v>1038</v>
      </c>
      <c r="AY20" s="13">
        <f t="shared" si="59"/>
        <v>160.1878612716763</v>
      </c>
      <c r="AZ20" s="10">
        <v>166275</v>
      </c>
      <c r="BA20" s="10">
        <v>158764</v>
      </c>
      <c r="BB20" s="32">
        <f t="shared" si="9"/>
        <v>-4.347826086956516</v>
      </c>
      <c r="BC20" s="32">
        <f t="shared" si="9"/>
        <v>-4.243542435424359</v>
      </c>
      <c r="BD20" s="32">
        <f t="shared" si="9"/>
        <v>1.873653046932887</v>
      </c>
      <c r="BE20" s="32">
        <f t="shared" si="9"/>
        <v>-2.449398650630684</v>
      </c>
      <c r="BF20" s="32">
        <f t="shared" si="9"/>
        <v>2.6051327124789196</v>
      </c>
      <c r="BG20" s="10">
        <v>1085</v>
      </c>
      <c r="BH20" s="10">
        <v>1017</v>
      </c>
      <c r="BI20" s="13">
        <f t="shared" si="18"/>
        <v>167.71878072763027</v>
      </c>
      <c r="BJ20" s="10">
        <v>170570</v>
      </c>
      <c r="BK20" s="10">
        <v>158660</v>
      </c>
      <c r="BL20" s="32">
        <f t="shared" si="10"/>
        <v>-1.3636363636363598</v>
      </c>
      <c r="BM20" s="32">
        <f t="shared" si="10"/>
        <v>-2.02312138728324</v>
      </c>
      <c r="BN20" s="32">
        <f t="shared" si="10"/>
        <v>4.701304703220714</v>
      </c>
      <c r="BO20" s="32">
        <f t="shared" si="10"/>
        <v>2.5830702150052645</v>
      </c>
      <c r="BP20" s="32">
        <f t="shared" si="11"/>
        <v>-0.0655060341135254</v>
      </c>
      <c r="BQ20" s="32"/>
      <c r="BR20" s="10">
        <v>1052</v>
      </c>
      <c r="BS20" s="10">
        <v>924</v>
      </c>
      <c r="BT20" s="13">
        <f t="shared" si="22"/>
        <v>166.16666666666666</v>
      </c>
      <c r="BU20" s="10">
        <v>153538</v>
      </c>
      <c r="BV20" s="10">
        <v>138652</v>
      </c>
      <c r="BW20" s="32">
        <f t="shared" si="23"/>
        <v>-3.041474654377879</v>
      </c>
      <c r="BX20" s="32">
        <f t="shared" si="23"/>
        <v>-9.144542772861357</v>
      </c>
      <c r="BY20" s="32">
        <f t="shared" si="23"/>
        <v>-0.9254265111098192</v>
      </c>
      <c r="BZ20" s="32">
        <f t="shared" si="23"/>
        <v>-9.985343260831328</v>
      </c>
      <c r="CA20" s="32">
        <f t="shared" si="23"/>
        <v>-12.610613891339966</v>
      </c>
      <c r="CB20" s="10">
        <v>1139</v>
      </c>
      <c r="CC20" s="10">
        <v>940</v>
      </c>
      <c r="CD20" s="13">
        <f t="shared" si="24"/>
        <v>196.7872340425532</v>
      </c>
      <c r="CE20" s="10">
        <v>184980</v>
      </c>
      <c r="CF20" s="10">
        <v>178992</v>
      </c>
      <c r="CG20" s="32">
        <f t="shared" si="25"/>
        <v>8.269961977186313</v>
      </c>
      <c r="CH20" s="32">
        <f t="shared" si="26"/>
        <v>1.731601731601728</v>
      </c>
      <c r="CI20" s="32">
        <f t="shared" si="27"/>
        <v>18.427623295418186</v>
      </c>
      <c r="CJ20" s="32">
        <f t="shared" si="28"/>
        <v>20.47831807109641</v>
      </c>
      <c r="CK20" s="32">
        <f t="shared" si="29"/>
        <v>29.09442344863399</v>
      </c>
      <c r="CL20" s="10">
        <v>1108</v>
      </c>
      <c r="CM20" s="10">
        <v>920</v>
      </c>
      <c r="CN20" s="13">
        <f t="shared" si="30"/>
        <v>244.33152173913044</v>
      </c>
      <c r="CO20" s="10">
        <v>224785</v>
      </c>
      <c r="CP20" s="10">
        <v>211845</v>
      </c>
      <c r="CQ20" s="32">
        <f t="shared" si="31"/>
        <v>-2.7216856892010526</v>
      </c>
      <c r="CR20" s="32">
        <f t="shared" si="32"/>
        <v>-2.1276595744680833</v>
      </c>
      <c r="CS20" s="32">
        <f t="shared" si="33"/>
        <v>24.160249991773497</v>
      </c>
      <c r="CT20" s="32">
        <f t="shared" si="34"/>
        <v>21.518542545140022</v>
      </c>
      <c r="CU20" s="32">
        <f t="shared" si="35"/>
        <v>18.354451595602043</v>
      </c>
      <c r="CV20" s="10">
        <v>1087</v>
      </c>
      <c r="CW20" s="10">
        <v>894</v>
      </c>
      <c r="CX20" s="13">
        <f t="shared" si="36"/>
        <v>180.06711409395973</v>
      </c>
      <c r="CY20" s="10">
        <v>160980</v>
      </c>
      <c r="CZ20" s="10">
        <v>151277</v>
      </c>
      <c r="DA20" s="32">
        <f t="shared" si="37"/>
        <v>-1.8953068592057747</v>
      </c>
      <c r="DB20" s="32">
        <f t="shared" si="38"/>
        <v>-2.826086956521735</v>
      </c>
      <c r="DC20" s="32">
        <f t="shared" si="39"/>
        <v>-26.30213538873015</v>
      </c>
      <c r="DD20" s="32">
        <f t="shared" si="40"/>
        <v>-28.384901127744286</v>
      </c>
      <c r="DE20" s="32">
        <f t="shared" si="41"/>
        <v>-28.590714909485712</v>
      </c>
      <c r="DF20" s="10">
        <v>1126</v>
      </c>
      <c r="DG20" s="10">
        <v>916</v>
      </c>
      <c r="DH20" s="13">
        <f t="shared" si="42"/>
        <v>193.9170305676856</v>
      </c>
      <c r="DI20" s="10">
        <v>177628</v>
      </c>
      <c r="DJ20" s="10">
        <v>166239</v>
      </c>
      <c r="DK20" s="32">
        <f t="shared" si="43"/>
        <v>3.5878564857405735</v>
      </c>
      <c r="DL20" s="32">
        <f t="shared" si="44"/>
        <v>2.4608501118568284</v>
      </c>
      <c r="DM20" s="32">
        <f t="shared" si="45"/>
        <v>7.69153020717539</v>
      </c>
      <c r="DN20" s="32">
        <f t="shared" si="46"/>
        <v>10.341657348738977</v>
      </c>
      <c r="DO20" s="32">
        <f t="shared" si="47"/>
        <v>9.890465834198196</v>
      </c>
      <c r="DP20" s="10">
        <v>1194</v>
      </c>
      <c r="DQ20" s="10">
        <v>959</v>
      </c>
      <c r="DR20" s="13">
        <f t="shared" si="48"/>
        <v>241.0531803962461</v>
      </c>
      <c r="DS20" s="10">
        <v>231170</v>
      </c>
      <c r="DT20" s="10">
        <v>215902</v>
      </c>
      <c r="DU20" s="32">
        <f t="shared" si="60"/>
        <v>6.039076376554178</v>
      </c>
      <c r="DV20" s="32">
        <f t="shared" si="49"/>
        <v>4.6943231441048</v>
      </c>
      <c r="DW20" s="32">
        <f t="shared" si="50"/>
        <v>24.30738016695645</v>
      </c>
      <c r="DX20" s="32">
        <f t="shared" si="51"/>
        <v>30.14277028396424</v>
      </c>
      <c r="DY20" s="32">
        <f t="shared" si="52"/>
        <v>29.87445785886584</v>
      </c>
      <c r="DZ20" s="10"/>
      <c r="EA20" s="10"/>
      <c r="EB20" s="13" t="e">
        <f t="shared" si="53"/>
        <v>#DIV/0!</v>
      </c>
      <c r="EC20" s="10"/>
      <c r="ED20" s="10"/>
      <c r="EE20" s="32">
        <f aca="true" t="shared" si="67" ref="EE20:EE27">DZ20*100/DP20-100</f>
        <v>-100</v>
      </c>
      <c r="EF20" s="32">
        <f t="shared" si="54"/>
        <v>-100</v>
      </c>
      <c r="EG20" s="32" t="e">
        <f t="shared" si="55"/>
        <v>#DIV/0!</v>
      </c>
      <c r="EH20" s="32">
        <f t="shared" si="56"/>
        <v>-100</v>
      </c>
      <c r="EI20" s="32">
        <f t="shared" si="57"/>
        <v>-100</v>
      </c>
      <c r="EJ20" s="32"/>
      <c r="EK20" s="1" t="s">
        <v>25</v>
      </c>
      <c r="EL20" s="38">
        <f t="shared" si="61"/>
        <v>1124.9</v>
      </c>
      <c r="EM20" s="39">
        <f t="shared" si="62"/>
        <v>177.65617332057056</v>
      </c>
      <c r="EN20" s="38">
        <f t="shared" si="63"/>
        <v>166496.3</v>
      </c>
      <c r="EO20" s="33">
        <f t="shared" si="64"/>
        <v>6.142768246066311</v>
      </c>
      <c r="EP20" s="33">
        <f t="shared" si="65"/>
        <v>35.68522606939146</v>
      </c>
      <c r="EQ20" s="33">
        <f t="shared" si="66"/>
        <v>29.67375250981553</v>
      </c>
      <c r="ES20" s="42">
        <f>DP20*100/Italia!CG20</f>
        <v>45.95842956120092</v>
      </c>
      <c r="ET20" s="42">
        <f>DQ20*100/Italia!CH20</f>
        <v>41.28282393456737</v>
      </c>
      <c r="EU20" s="42">
        <f>DS20*100/Italia!CJ20</f>
        <v>45.02814624359649</v>
      </c>
      <c r="EV20" s="42">
        <f>DT20*100/Italia!CK20</f>
        <v>45.62402265331136</v>
      </c>
    </row>
    <row r="21" spans="1:152" ht="12">
      <c r="A21" s="1" t="s">
        <v>26</v>
      </c>
      <c r="B21" s="10">
        <v>63407</v>
      </c>
      <c r="C21" s="13">
        <v>156.9</v>
      </c>
      <c r="D21" s="10">
        <v>9194701</v>
      </c>
      <c r="E21" s="10">
        <v>60083</v>
      </c>
      <c r="F21" s="13">
        <v>172.1</v>
      </c>
      <c r="G21" s="10">
        <v>9549124</v>
      </c>
      <c r="H21" s="32">
        <f t="shared" si="19"/>
        <v>-5.242323402778879</v>
      </c>
      <c r="I21" s="32">
        <f t="shared" si="20"/>
        <v>9.68769917144678</v>
      </c>
      <c r="J21" s="32">
        <f t="shared" si="21"/>
        <v>3.8546441042509088</v>
      </c>
      <c r="K21" s="10">
        <v>60252</v>
      </c>
      <c r="L21" s="13">
        <v>140.2</v>
      </c>
      <c r="M21" s="10">
        <v>7755060</v>
      </c>
      <c r="N21" s="32">
        <f t="shared" si="1"/>
        <v>0.2812775660336513</v>
      </c>
      <c r="O21" s="32">
        <f t="shared" si="1"/>
        <v>-18.535735037768745</v>
      </c>
      <c r="P21" s="32">
        <f t="shared" si="1"/>
        <v>-18.787733827731216</v>
      </c>
      <c r="Q21" s="10">
        <v>60571</v>
      </c>
      <c r="R21" s="13">
        <v>134.1</v>
      </c>
      <c r="S21" s="10">
        <v>7400810</v>
      </c>
      <c r="T21" s="32">
        <f t="shared" si="2"/>
        <v>0.5294430060412907</v>
      </c>
      <c r="U21" s="32">
        <f t="shared" si="2"/>
        <v>-4.350927246790292</v>
      </c>
      <c r="V21" s="32">
        <f t="shared" si="2"/>
        <v>-4.567985289604465</v>
      </c>
      <c r="W21" s="10">
        <v>61041</v>
      </c>
      <c r="X21" s="13">
        <v>172.9</v>
      </c>
      <c r="Y21" s="10">
        <v>9546437</v>
      </c>
      <c r="Z21" s="32">
        <f t="shared" si="3"/>
        <v>0.7759488864307968</v>
      </c>
      <c r="AA21" s="32">
        <f t="shared" si="3"/>
        <v>28.933631618195392</v>
      </c>
      <c r="AB21" s="32">
        <f t="shared" si="3"/>
        <v>28.99178603423138</v>
      </c>
      <c r="AC21" s="10">
        <v>61364</v>
      </c>
      <c r="AD21" s="13">
        <v>156.4</v>
      </c>
      <c r="AE21" s="10">
        <v>8665628</v>
      </c>
      <c r="AF21" s="32">
        <f t="shared" si="4"/>
        <v>0.5291525368195096</v>
      </c>
      <c r="AG21" s="32">
        <f t="shared" si="4"/>
        <v>-9.54308849045691</v>
      </c>
      <c r="AH21" s="32">
        <f t="shared" si="4"/>
        <v>-9.226573223077892</v>
      </c>
      <c r="AI21" s="10">
        <v>60971</v>
      </c>
      <c r="AJ21" s="10">
        <v>159.8</v>
      </c>
      <c r="AK21" s="10">
        <v>8952275</v>
      </c>
      <c r="AL21" s="32">
        <f t="shared" si="5"/>
        <v>-0.6404406492406025</v>
      </c>
      <c r="AM21" s="32">
        <f t="shared" si="5"/>
        <v>2.173913043478265</v>
      </c>
      <c r="AN21" s="32">
        <f t="shared" si="5"/>
        <v>3.3078618191318583</v>
      </c>
      <c r="AO21" s="10">
        <v>60751</v>
      </c>
      <c r="AP21" s="10">
        <v>56496</v>
      </c>
      <c r="AQ21" s="13">
        <f t="shared" si="58"/>
        <v>148.33108538657604</v>
      </c>
      <c r="AR21" s="10">
        <v>8380113</v>
      </c>
      <c r="AS21" s="10">
        <v>8380113</v>
      </c>
      <c r="AT21" s="32">
        <f t="shared" si="6"/>
        <v>-0.36082727854225993</v>
      </c>
      <c r="AU21" s="32">
        <f t="shared" si="7"/>
        <v>-7.177042937061316</v>
      </c>
      <c r="AV21" s="32">
        <f t="shared" si="8"/>
        <v>-6.391246917682935</v>
      </c>
      <c r="AW21" s="10">
        <v>60551</v>
      </c>
      <c r="AX21" s="10">
        <v>56320</v>
      </c>
      <c r="AY21" s="13">
        <f t="shared" si="59"/>
        <v>147.76196732954546</v>
      </c>
      <c r="AZ21" s="10">
        <v>8321954</v>
      </c>
      <c r="BA21" s="10">
        <v>8321954</v>
      </c>
      <c r="BB21" s="32">
        <f t="shared" si="9"/>
        <v>-0.32921268785699453</v>
      </c>
      <c r="BC21" s="32">
        <f t="shared" si="9"/>
        <v>-0.31152647975078196</v>
      </c>
      <c r="BD21" s="32">
        <f t="shared" si="9"/>
        <v>-0.3836809091953768</v>
      </c>
      <c r="BE21" s="32">
        <f t="shared" si="9"/>
        <v>-0.6940121213162627</v>
      </c>
      <c r="BF21" s="32">
        <f t="shared" si="9"/>
        <v>-0.6940121213162627</v>
      </c>
      <c r="BG21" s="10">
        <v>58702</v>
      </c>
      <c r="BH21" s="10">
        <v>55224</v>
      </c>
      <c r="BI21" s="13">
        <f t="shared" si="18"/>
        <v>165.08494495147036</v>
      </c>
      <c r="BJ21" s="10">
        <v>9116651</v>
      </c>
      <c r="BK21" s="10">
        <v>9116651</v>
      </c>
      <c r="BL21" s="32">
        <f t="shared" si="10"/>
        <v>-3.053624217601694</v>
      </c>
      <c r="BM21" s="32">
        <f t="shared" si="10"/>
        <v>-1.9460227272727337</v>
      </c>
      <c r="BN21" s="32">
        <f t="shared" si="10"/>
        <v>11.72356996526068</v>
      </c>
      <c r="BO21" s="32">
        <f t="shared" si="10"/>
        <v>9.54940390201628</v>
      </c>
      <c r="BP21" s="32">
        <f t="shared" si="11"/>
        <v>9.54940390201628</v>
      </c>
      <c r="BQ21" s="32"/>
      <c r="BR21" s="10">
        <v>56920</v>
      </c>
      <c r="BS21" s="10">
        <v>53536</v>
      </c>
      <c r="BT21" s="13">
        <f t="shared" si="22"/>
        <v>163.33736177525404</v>
      </c>
      <c r="BU21" s="10">
        <v>8744429</v>
      </c>
      <c r="BV21" s="10">
        <v>8744429</v>
      </c>
      <c r="BW21" s="32">
        <f t="shared" si="23"/>
        <v>-3.0356716977275084</v>
      </c>
      <c r="BX21" s="32">
        <f t="shared" si="23"/>
        <v>-3.056642039692889</v>
      </c>
      <c r="BY21" s="32">
        <f t="shared" si="23"/>
        <v>-1.0585963345900922</v>
      </c>
      <c r="BZ21" s="32">
        <f t="shared" si="23"/>
        <v>-4.082880873689248</v>
      </c>
      <c r="CA21" s="32">
        <f t="shared" si="23"/>
        <v>-4.082880873689248</v>
      </c>
      <c r="CB21" s="10">
        <v>55501</v>
      </c>
      <c r="CC21" s="10">
        <v>51998</v>
      </c>
      <c r="CD21" s="13">
        <f t="shared" si="24"/>
        <v>161.74575945228662</v>
      </c>
      <c r="CE21" s="10">
        <v>8410456</v>
      </c>
      <c r="CF21" s="10">
        <v>8410456</v>
      </c>
      <c r="CG21" s="32">
        <f t="shared" si="25"/>
        <v>-2.4929725931131372</v>
      </c>
      <c r="CH21" s="32">
        <f t="shared" si="26"/>
        <v>-2.8728332337119014</v>
      </c>
      <c r="CI21" s="32">
        <f t="shared" si="27"/>
        <v>-0.9744263686329191</v>
      </c>
      <c r="CJ21" s="32">
        <f t="shared" si="28"/>
        <v>-3.819265957788673</v>
      </c>
      <c r="CK21" s="32">
        <f t="shared" si="29"/>
        <v>-3.819265957788673</v>
      </c>
      <c r="CL21" s="10">
        <v>55305</v>
      </c>
      <c r="CM21" s="10">
        <v>52039</v>
      </c>
      <c r="CN21" s="13">
        <f t="shared" si="30"/>
        <v>157.2171064009685</v>
      </c>
      <c r="CO21" s="10">
        <v>8181421</v>
      </c>
      <c r="CP21" s="10">
        <v>8181421</v>
      </c>
      <c r="CQ21" s="32">
        <f t="shared" si="31"/>
        <v>-0.3531467901479317</v>
      </c>
      <c r="CR21" s="32">
        <f t="shared" si="32"/>
        <v>0.07884918650717054</v>
      </c>
      <c r="CS21" s="32">
        <f t="shared" si="33"/>
        <v>-2.799858906133508</v>
      </c>
      <c r="CT21" s="32">
        <f t="shared" si="34"/>
        <v>-2.7232173855971666</v>
      </c>
      <c r="CU21" s="32">
        <f t="shared" si="35"/>
        <v>-2.7232173855971666</v>
      </c>
      <c r="CV21" s="10">
        <v>55221</v>
      </c>
      <c r="CW21" s="10">
        <v>51150</v>
      </c>
      <c r="CX21" s="13">
        <f t="shared" si="36"/>
        <v>186.3405083088954</v>
      </c>
      <c r="CY21" s="10">
        <v>9531317</v>
      </c>
      <c r="CZ21" s="10">
        <v>9531317</v>
      </c>
      <c r="DA21" s="32">
        <f t="shared" si="37"/>
        <v>-0.1518850013561206</v>
      </c>
      <c r="DB21" s="32">
        <f t="shared" si="38"/>
        <v>-1.7083341340148763</v>
      </c>
      <c r="DC21" s="32">
        <f t="shared" si="39"/>
        <v>18.524321287055244</v>
      </c>
      <c r="DD21" s="32">
        <f t="shared" si="40"/>
        <v>16.499529849399025</v>
      </c>
      <c r="DE21" s="32">
        <f t="shared" si="41"/>
        <v>16.499529849399025</v>
      </c>
      <c r="DF21" s="10">
        <v>55363</v>
      </c>
      <c r="DG21" s="10">
        <v>51075</v>
      </c>
      <c r="DH21" s="13">
        <f t="shared" si="42"/>
        <v>176.24556045031815</v>
      </c>
      <c r="DI21" s="10">
        <v>9001742</v>
      </c>
      <c r="DJ21" s="10">
        <v>9001742</v>
      </c>
      <c r="DK21" s="32">
        <f t="shared" si="43"/>
        <v>0.25714854855942804</v>
      </c>
      <c r="DL21" s="32">
        <f t="shared" si="44"/>
        <v>-0.14662756598239923</v>
      </c>
      <c r="DM21" s="32">
        <f t="shared" si="45"/>
        <v>-5.417473607962322</v>
      </c>
      <c r="DN21" s="32">
        <f t="shared" si="46"/>
        <v>-5.556157664255636</v>
      </c>
      <c r="DO21" s="32">
        <f t="shared" si="47"/>
        <v>-5.556157664255636</v>
      </c>
      <c r="DP21" s="10">
        <v>54855</v>
      </c>
      <c r="DQ21" s="10">
        <v>50574</v>
      </c>
      <c r="DR21" s="13">
        <f t="shared" si="48"/>
        <v>183.9989718036936</v>
      </c>
      <c r="DS21" s="10">
        <v>9305564</v>
      </c>
      <c r="DT21" s="10">
        <v>9305564</v>
      </c>
      <c r="DU21" s="32">
        <f t="shared" si="60"/>
        <v>-0.9175803334356942</v>
      </c>
      <c r="DV21" s="32">
        <f t="shared" si="49"/>
        <v>-0.9809104258443426</v>
      </c>
      <c r="DW21" s="32">
        <f t="shared" si="50"/>
        <v>4.399209451611156</v>
      </c>
      <c r="DX21" s="32">
        <f t="shared" si="51"/>
        <v>3.375146721601226</v>
      </c>
      <c r="DY21" s="32">
        <f t="shared" si="52"/>
        <v>3.375146721601226</v>
      </c>
      <c r="DZ21" s="10">
        <v>53987</v>
      </c>
      <c r="EA21" s="10">
        <v>50339</v>
      </c>
      <c r="EB21" s="13">
        <f t="shared" si="53"/>
        <v>191.44814159995232</v>
      </c>
      <c r="EC21" s="10">
        <v>9637308</v>
      </c>
      <c r="ED21" s="10">
        <v>9637308</v>
      </c>
      <c r="EE21" s="32">
        <f t="shared" si="67"/>
        <v>-1.582353477349372</v>
      </c>
      <c r="EF21" s="32">
        <f t="shared" si="54"/>
        <v>-0.4646656384703647</v>
      </c>
      <c r="EG21" s="32">
        <f t="shared" si="55"/>
        <v>4.0484844688187565</v>
      </c>
      <c r="EH21" s="32">
        <f t="shared" si="56"/>
        <v>3.565006914142984</v>
      </c>
      <c r="EI21" s="32">
        <f t="shared" si="57"/>
        <v>3.565006914142984</v>
      </c>
      <c r="EJ21" s="32"/>
      <c r="EK21" s="1" t="s">
        <v>26</v>
      </c>
      <c r="EL21" s="38">
        <f t="shared" si="61"/>
        <v>58064.9</v>
      </c>
      <c r="EM21" s="39">
        <f t="shared" si="62"/>
        <v>163.1967540050286</v>
      </c>
      <c r="EN21" s="38">
        <f t="shared" si="63"/>
        <v>8730598.6</v>
      </c>
      <c r="EO21" s="33">
        <f t="shared" si="64"/>
        <v>-5.528124564065379</v>
      </c>
      <c r="EP21" s="33">
        <f t="shared" si="65"/>
        <v>12.746710512406409</v>
      </c>
      <c r="EQ21" s="33">
        <f t="shared" si="66"/>
        <v>6.585635491247999</v>
      </c>
      <c r="ES21" s="42">
        <f>DP21*100/Italia!CG21</f>
        <v>8.349429444238963</v>
      </c>
      <c r="ET21" s="42">
        <f>DQ21*100/Italia!CH21</f>
        <v>7.910580131107848</v>
      </c>
      <c r="EU21" s="42">
        <f>DS21*100/Italia!CJ21</f>
        <v>13.302103041522704</v>
      </c>
      <c r="EV21" s="42">
        <f>DT21*100/Italia!CK21</f>
        <v>13.52884048944538</v>
      </c>
    </row>
    <row r="22" spans="1:152" ht="12">
      <c r="A22" s="1" t="s">
        <v>27</v>
      </c>
      <c r="B22" s="10">
        <v>15</v>
      </c>
      <c r="C22" s="13">
        <v>90</v>
      </c>
      <c r="D22" s="10">
        <v>1350</v>
      </c>
      <c r="E22" s="10">
        <v>14</v>
      </c>
      <c r="F22" s="13">
        <v>95</v>
      </c>
      <c r="G22" s="10">
        <v>1330</v>
      </c>
      <c r="H22" s="32">
        <f t="shared" si="19"/>
        <v>-6.666666666666671</v>
      </c>
      <c r="I22" s="32">
        <f t="shared" si="20"/>
        <v>5.555555555555557</v>
      </c>
      <c r="J22" s="32">
        <f t="shared" si="21"/>
        <v>-1.481481481481481</v>
      </c>
      <c r="K22" s="10">
        <v>14</v>
      </c>
      <c r="L22" s="13">
        <v>82.6</v>
      </c>
      <c r="M22" s="10">
        <v>1157</v>
      </c>
      <c r="N22" s="32">
        <f t="shared" si="1"/>
        <v>0</v>
      </c>
      <c r="O22" s="32">
        <f t="shared" si="1"/>
        <v>-13.05263157894737</v>
      </c>
      <c r="P22" s="32">
        <f t="shared" si="1"/>
        <v>-13.007518796992485</v>
      </c>
      <c r="Q22" s="10">
        <v>13</v>
      </c>
      <c r="R22" s="13">
        <v>75</v>
      </c>
      <c r="S22" s="10">
        <v>975</v>
      </c>
      <c r="T22" s="32">
        <f t="shared" si="2"/>
        <v>-7.142857142857139</v>
      </c>
      <c r="U22" s="32">
        <f t="shared" si="2"/>
        <v>-9.200968523002416</v>
      </c>
      <c r="V22" s="32">
        <f t="shared" si="2"/>
        <v>-15.730337078651687</v>
      </c>
      <c r="W22" s="10">
        <v>13</v>
      </c>
      <c r="X22" s="13">
        <v>90</v>
      </c>
      <c r="Y22" s="10">
        <v>1170</v>
      </c>
      <c r="Z22" s="32">
        <f t="shared" si="3"/>
        <v>0</v>
      </c>
      <c r="AA22" s="32">
        <f t="shared" si="3"/>
        <v>20</v>
      </c>
      <c r="AB22" s="32">
        <f t="shared" si="3"/>
        <v>20</v>
      </c>
      <c r="AC22" s="10">
        <v>13</v>
      </c>
      <c r="AD22" s="13">
        <v>90</v>
      </c>
      <c r="AE22" s="10">
        <v>1170</v>
      </c>
      <c r="AF22" s="32">
        <f t="shared" si="4"/>
        <v>0</v>
      </c>
      <c r="AG22" s="32">
        <f t="shared" si="4"/>
        <v>0</v>
      </c>
      <c r="AH22" s="32">
        <f t="shared" si="4"/>
        <v>0</v>
      </c>
      <c r="AI22" s="10">
        <v>13</v>
      </c>
      <c r="AJ22" s="10">
        <v>77.3</v>
      </c>
      <c r="AK22" s="10">
        <v>1005</v>
      </c>
      <c r="AL22" s="32">
        <f t="shared" si="5"/>
        <v>0</v>
      </c>
      <c r="AM22" s="32">
        <f t="shared" si="5"/>
        <v>-14.111111111111114</v>
      </c>
      <c r="AN22" s="32">
        <f t="shared" si="5"/>
        <v>-14.102564102564102</v>
      </c>
      <c r="AO22" s="10">
        <v>21</v>
      </c>
      <c r="AP22" s="10">
        <v>14</v>
      </c>
      <c r="AQ22" s="13">
        <f t="shared" si="58"/>
        <v>84.85714285714286</v>
      </c>
      <c r="AR22" s="10">
        <v>1188</v>
      </c>
      <c r="AS22" s="10">
        <v>1188</v>
      </c>
      <c r="AT22" s="32">
        <f t="shared" si="6"/>
        <v>61.53846153846155</v>
      </c>
      <c r="AU22" s="32">
        <f t="shared" si="7"/>
        <v>9.776381445204223</v>
      </c>
      <c r="AV22" s="32">
        <f t="shared" si="8"/>
        <v>18.208955223880594</v>
      </c>
      <c r="AW22" s="10">
        <v>24</v>
      </c>
      <c r="AX22" s="10">
        <v>17</v>
      </c>
      <c r="AY22" s="13">
        <f t="shared" si="59"/>
        <v>58.8235294117647</v>
      </c>
      <c r="AZ22" s="10">
        <v>1000</v>
      </c>
      <c r="BA22" s="10">
        <v>1000</v>
      </c>
      <c r="BB22" s="32">
        <f t="shared" si="9"/>
        <v>14.285714285714292</v>
      </c>
      <c r="BC22" s="32">
        <f t="shared" si="9"/>
        <v>21.42857142857143</v>
      </c>
      <c r="BD22" s="32">
        <f t="shared" si="9"/>
        <v>-30.67934244404833</v>
      </c>
      <c r="BE22" s="32">
        <f t="shared" si="9"/>
        <v>-15.82491582491582</v>
      </c>
      <c r="BF22" s="32">
        <f t="shared" si="9"/>
        <v>-15.82491582491582</v>
      </c>
      <c r="BG22" s="10">
        <v>22</v>
      </c>
      <c r="BH22" s="10">
        <v>17</v>
      </c>
      <c r="BI22" s="13">
        <f t="shared" si="18"/>
        <v>110</v>
      </c>
      <c r="BJ22" s="10">
        <v>1870</v>
      </c>
      <c r="BK22" s="10">
        <v>1870</v>
      </c>
      <c r="BL22" s="32">
        <f t="shared" si="10"/>
        <v>-8.333333333333329</v>
      </c>
      <c r="BM22" s="32">
        <f t="shared" si="10"/>
        <v>0</v>
      </c>
      <c r="BN22" s="32">
        <f t="shared" si="10"/>
        <v>87</v>
      </c>
      <c r="BO22" s="32">
        <f t="shared" si="10"/>
        <v>87</v>
      </c>
      <c r="BP22" s="32">
        <f t="shared" si="11"/>
        <v>87</v>
      </c>
      <c r="BQ22" s="32"/>
      <c r="BR22" s="10">
        <v>30</v>
      </c>
      <c r="BS22" s="10">
        <v>19</v>
      </c>
      <c r="BT22" s="13">
        <f t="shared" si="22"/>
        <v>112.10526315789474</v>
      </c>
      <c r="BU22" s="10">
        <v>2130</v>
      </c>
      <c r="BV22" s="10">
        <v>2130</v>
      </c>
      <c r="BW22" s="32">
        <f t="shared" si="23"/>
        <v>36.363636363636374</v>
      </c>
      <c r="BX22" s="32">
        <f t="shared" si="23"/>
        <v>11.764705882352942</v>
      </c>
      <c r="BY22" s="32">
        <f t="shared" si="23"/>
        <v>1.913875598086122</v>
      </c>
      <c r="BZ22" s="32">
        <f t="shared" si="23"/>
        <v>13.903743315508024</v>
      </c>
      <c r="CA22" s="32">
        <f t="shared" si="23"/>
        <v>13.903743315508024</v>
      </c>
      <c r="CB22" s="10">
        <v>31</v>
      </c>
      <c r="CC22" s="10">
        <v>22</v>
      </c>
      <c r="CD22" s="13">
        <f t="shared" si="24"/>
        <v>112.27272727272727</v>
      </c>
      <c r="CE22" s="10">
        <v>2470</v>
      </c>
      <c r="CF22" s="10">
        <v>2470</v>
      </c>
      <c r="CG22" s="32">
        <f t="shared" si="25"/>
        <v>3.3333333333333286</v>
      </c>
      <c r="CH22" s="32">
        <f t="shared" si="26"/>
        <v>15.78947368421052</v>
      </c>
      <c r="CI22" s="32">
        <f t="shared" si="27"/>
        <v>0.1493811352966219</v>
      </c>
      <c r="CJ22" s="32">
        <f t="shared" si="28"/>
        <v>15.962441314553985</v>
      </c>
      <c r="CK22" s="32">
        <f t="shared" si="29"/>
        <v>15.962441314553985</v>
      </c>
      <c r="CL22" s="10">
        <v>25</v>
      </c>
      <c r="CM22" s="10">
        <v>15</v>
      </c>
      <c r="CN22" s="13">
        <f t="shared" si="30"/>
        <v>97.66666666666667</v>
      </c>
      <c r="CO22" s="10">
        <v>1465</v>
      </c>
      <c r="CP22" s="10">
        <v>1465</v>
      </c>
      <c r="CQ22" s="32">
        <f t="shared" si="31"/>
        <v>-19.354838709677423</v>
      </c>
      <c r="CR22" s="32">
        <f t="shared" si="32"/>
        <v>-31.818181818181813</v>
      </c>
      <c r="CS22" s="32">
        <f t="shared" si="33"/>
        <v>-13.00944669365721</v>
      </c>
      <c r="CT22" s="32">
        <f t="shared" si="34"/>
        <v>-40.688259109311744</v>
      </c>
      <c r="CU22" s="32">
        <f t="shared" si="35"/>
        <v>-40.688259109311744</v>
      </c>
      <c r="CV22" s="10">
        <v>25</v>
      </c>
      <c r="CW22" s="10">
        <v>20</v>
      </c>
      <c r="CX22" s="13">
        <f t="shared" si="36"/>
        <v>97.5</v>
      </c>
      <c r="CY22" s="10">
        <v>1950</v>
      </c>
      <c r="CZ22" s="10">
        <v>1950</v>
      </c>
      <c r="DA22" s="32">
        <f t="shared" si="37"/>
        <v>0</v>
      </c>
      <c r="DB22" s="32">
        <f t="shared" si="38"/>
        <v>33.33333333333334</v>
      </c>
      <c r="DC22" s="32">
        <f t="shared" si="39"/>
        <v>-0.1706484641638326</v>
      </c>
      <c r="DD22" s="32">
        <f t="shared" si="40"/>
        <v>33.105802047781566</v>
      </c>
      <c r="DE22" s="32">
        <f t="shared" si="41"/>
        <v>33.105802047781566</v>
      </c>
      <c r="DF22" s="10">
        <v>24</v>
      </c>
      <c r="DG22" s="10">
        <v>22</v>
      </c>
      <c r="DH22" s="13">
        <f t="shared" si="42"/>
        <v>87.22727272727273</v>
      </c>
      <c r="DI22" s="10">
        <v>1919</v>
      </c>
      <c r="DJ22" s="10">
        <v>1919</v>
      </c>
      <c r="DK22" s="32">
        <f t="shared" si="43"/>
        <v>-4</v>
      </c>
      <c r="DL22" s="32">
        <f t="shared" si="44"/>
        <v>10</v>
      </c>
      <c r="DM22" s="32">
        <f t="shared" si="45"/>
        <v>-10.536130536130528</v>
      </c>
      <c r="DN22" s="32">
        <f t="shared" si="46"/>
        <v>-1.5897435897435912</v>
      </c>
      <c r="DO22" s="32">
        <f t="shared" si="47"/>
        <v>-1.5897435897435912</v>
      </c>
      <c r="DP22" s="10">
        <v>25</v>
      </c>
      <c r="DQ22" s="10">
        <v>22</v>
      </c>
      <c r="DR22" s="13">
        <f t="shared" si="48"/>
        <v>93.31818181818181</v>
      </c>
      <c r="DS22" s="10">
        <v>2053</v>
      </c>
      <c r="DT22" s="10">
        <v>2053</v>
      </c>
      <c r="DU22" s="32">
        <f t="shared" si="60"/>
        <v>4.166666666666671</v>
      </c>
      <c r="DV22" s="32">
        <f t="shared" si="49"/>
        <v>0</v>
      </c>
      <c r="DW22" s="32">
        <f t="shared" si="50"/>
        <v>6.982803543512233</v>
      </c>
      <c r="DX22" s="32">
        <f t="shared" si="51"/>
        <v>6.982803543512247</v>
      </c>
      <c r="DY22" s="32">
        <f t="shared" si="52"/>
        <v>6.982803543512247</v>
      </c>
      <c r="DZ22" s="10">
        <v>32</v>
      </c>
      <c r="EA22" s="10">
        <v>30</v>
      </c>
      <c r="EB22" s="13">
        <f t="shared" si="53"/>
        <v>88.66666666666667</v>
      </c>
      <c r="EC22" s="10">
        <v>2660</v>
      </c>
      <c r="ED22" s="10">
        <v>2660</v>
      </c>
      <c r="EE22" s="32">
        <f t="shared" si="67"/>
        <v>28</v>
      </c>
      <c r="EF22" s="32">
        <f t="shared" si="54"/>
        <v>36.363636363636374</v>
      </c>
      <c r="EG22" s="32">
        <f t="shared" si="55"/>
        <v>-4.984575418087331</v>
      </c>
      <c r="EH22" s="32">
        <f t="shared" si="56"/>
        <v>29.566488066244517</v>
      </c>
      <c r="EI22" s="32">
        <f t="shared" si="57"/>
        <v>29.566488066244517</v>
      </c>
      <c r="EJ22" s="32"/>
      <c r="EK22" s="1" t="s">
        <v>27</v>
      </c>
      <c r="EL22" s="38">
        <f t="shared" si="61"/>
        <v>22.8</v>
      </c>
      <c r="EM22" s="39">
        <f t="shared" si="62"/>
        <v>92.52296382667899</v>
      </c>
      <c r="EN22" s="38">
        <f t="shared" si="63"/>
        <v>1616.7</v>
      </c>
      <c r="EO22" s="33">
        <f t="shared" si="64"/>
        <v>9.649122807017534</v>
      </c>
      <c r="EP22" s="33">
        <f t="shared" si="65"/>
        <v>0.8594817530840118</v>
      </c>
      <c r="EQ22" s="33">
        <f t="shared" si="66"/>
        <v>26.98707243149626</v>
      </c>
      <c r="ES22" s="42">
        <f>DP22*100/Italia!CG22</f>
        <v>0.05487269534679543</v>
      </c>
      <c r="ET22" s="42">
        <f>DQ22*100/Italia!CH22</f>
        <v>0.04948268106162843</v>
      </c>
      <c r="EU22" s="42">
        <f>DS22*100/Italia!CJ22</f>
        <v>0.019353913025607686</v>
      </c>
      <c r="EV22" s="42">
        <f>DT22*100/Italia!CK22</f>
        <v>0.019803384131151843</v>
      </c>
    </row>
    <row r="23" spans="1:152" ht="12">
      <c r="A23" s="1" t="s">
        <v>28</v>
      </c>
      <c r="B23" s="10">
        <v>1907</v>
      </c>
      <c r="C23" s="13">
        <v>22.7</v>
      </c>
      <c r="D23" s="10">
        <v>34590</v>
      </c>
      <c r="E23" s="10">
        <v>2623</v>
      </c>
      <c r="F23" s="13">
        <v>34.4</v>
      </c>
      <c r="G23" s="10">
        <v>68351</v>
      </c>
      <c r="H23" s="32">
        <f t="shared" si="19"/>
        <v>37.54588358678552</v>
      </c>
      <c r="I23" s="32">
        <f t="shared" si="20"/>
        <v>51.54185022026431</v>
      </c>
      <c r="J23" s="32">
        <f t="shared" si="21"/>
        <v>97.60335357039608</v>
      </c>
      <c r="K23" s="10">
        <v>2498</v>
      </c>
      <c r="L23" s="13">
        <v>17.7</v>
      </c>
      <c r="M23" s="10">
        <v>34065</v>
      </c>
      <c r="N23" s="32">
        <f t="shared" si="1"/>
        <v>-4.765535646206629</v>
      </c>
      <c r="O23" s="32">
        <f t="shared" si="1"/>
        <v>-48.54651162790697</v>
      </c>
      <c r="P23" s="32">
        <f t="shared" si="1"/>
        <v>-50.1616655206215</v>
      </c>
      <c r="Q23" s="10">
        <v>2666</v>
      </c>
      <c r="R23" s="13">
        <v>20.8</v>
      </c>
      <c r="S23" s="10">
        <v>41797</v>
      </c>
      <c r="T23" s="32">
        <f t="shared" si="2"/>
        <v>6.7253803042434015</v>
      </c>
      <c r="U23" s="32">
        <f t="shared" si="2"/>
        <v>17.514124293785315</v>
      </c>
      <c r="V23" s="32">
        <f t="shared" si="2"/>
        <v>22.69778364890651</v>
      </c>
      <c r="W23" s="10">
        <v>2780</v>
      </c>
      <c r="X23" s="13">
        <v>22.9</v>
      </c>
      <c r="Y23" s="10">
        <v>48390</v>
      </c>
      <c r="Z23" s="32">
        <f t="shared" si="3"/>
        <v>4.276069017254315</v>
      </c>
      <c r="AA23" s="32">
        <f t="shared" si="3"/>
        <v>10.09615384615384</v>
      </c>
      <c r="AB23" s="32">
        <f t="shared" si="3"/>
        <v>15.773859367897217</v>
      </c>
      <c r="AC23" s="10">
        <v>2932</v>
      </c>
      <c r="AD23" s="13">
        <v>36.9</v>
      </c>
      <c r="AE23" s="10">
        <v>82493</v>
      </c>
      <c r="AF23" s="32">
        <f t="shared" si="4"/>
        <v>5.467625899280577</v>
      </c>
      <c r="AG23" s="32">
        <f t="shared" si="4"/>
        <v>61.13537117903931</v>
      </c>
      <c r="AH23" s="32">
        <f t="shared" si="4"/>
        <v>70.47530481504444</v>
      </c>
      <c r="AI23" s="10">
        <v>3051</v>
      </c>
      <c r="AJ23" s="13">
        <v>24.828534031413614</v>
      </c>
      <c r="AK23" s="10">
        <v>56907</v>
      </c>
      <c r="AL23" s="32">
        <f t="shared" si="5"/>
        <v>4.058663028649391</v>
      </c>
      <c r="AM23" s="32">
        <f t="shared" si="5"/>
        <v>-32.71399991486825</v>
      </c>
      <c r="AN23" s="32">
        <f t="shared" si="5"/>
        <v>-31.015964990968925</v>
      </c>
      <c r="AO23" s="10">
        <v>3176</v>
      </c>
      <c r="AP23" s="10">
        <v>2392</v>
      </c>
      <c r="AQ23" s="13">
        <f t="shared" si="58"/>
        <v>19.53804347826087</v>
      </c>
      <c r="AR23" s="10">
        <v>46735</v>
      </c>
      <c r="AS23" s="10">
        <v>46735</v>
      </c>
      <c r="AT23" s="32">
        <f t="shared" si="6"/>
        <v>4.097017371353658</v>
      </c>
      <c r="AU23" s="32">
        <f t="shared" si="7"/>
        <v>-21.308106819593533</v>
      </c>
      <c r="AV23" s="32">
        <f t="shared" si="8"/>
        <v>-17.87477814680092</v>
      </c>
      <c r="AW23" s="10">
        <v>3407</v>
      </c>
      <c r="AX23" s="10">
        <v>2536</v>
      </c>
      <c r="AY23" s="13">
        <f t="shared" si="59"/>
        <v>28.52602523659306</v>
      </c>
      <c r="AZ23" s="10">
        <v>72342</v>
      </c>
      <c r="BA23" s="10">
        <v>72342</v>
      </c>
      <c r="BB23" s="32">
        <f t="shared" si="9"/>
        <v>7.27329974811083</v>
      </c>
      <c r="BC23" s="32">
        <f t="shared" si="9"/>
        <v>6.020066889632105</v>
      </c>
      <c r="BD23" s="32">
        <f t="shared" si="9"/>
        <v>46.00246574501037</v>
      </c>
      <c r="BE23" s="32">
        <f t="shared" si="9"/>
        <v>54.79191184337222</v>
      </c>
      <c r="BF23" s="32">
        <f t="shared" si="9"/>
        <v>54.79191184337222</v>
      </c>
      <c r="BG23" s="10">
        <v>3591</v>
      </c>
      <c r="BH23" s="10">
        <v>2649</v>
      </c>
      <c r="BI23" s="13">
        <f t="shared" si="18"/>
        <v>28.28161570403926</v>
      </c>
      <c r="BJ23" s="10">
        <v>74918</v>
      </c>
      <c r="BK23" s="10">
        <v>74918</v>
      </c>
      <c r="BL23" s="32">
        <f t="shared" si="10"/>
        <v>5.400645729380685</v>
      </c>
      <c r="BM23" s="32">
        <f t="shared" si="10"/>
        <v>4.455835962145116</v>
      </c>
      <c r="BN23" s="32">
        <f t="shared" si="10"/>
        <v>-0.8567949110564257</v>
      </c>
      <c r="BO23" s="32">
        <f t="shared" si="10"/>
        <v>3.5608636753200074</v>
      </c>
      <c r="BP23" s="32">
        <f t="shared" si="11"/>
        <v>3.5608636753200074</v>
      </c>
      <c r="BQ23" s="32"/>
      <c r="BR23" s="10">
        <v>3725</v>
      </c>
      <c r="BS23" s="10">
        <v>2600</v>
      </c>
      <c r="BT23" s="13">
        <f t="shared" si="22"/>
        <v>21.75730769230769</v>
      </c>
      <c r="BU23" s="10">
        <v>56569</v>
      </c>
      <c r="BV23" s="10">
        <v>56569</v>
      </c>
      <c r="BW23" s="32">
        <f t="shared" si="23"/>
        <v>3.731551099972151</v>
      </c>
      <c r="BX23" s="32">
        <f t="shared" si="23"/>
        <v>-1.8497546243865628</v>
      </c>
      <c r="BY23" s="32">
        <f t="shared" si="23"/>
        <v>-23.0690780894804</v>
      </c>
      <c r="BZ23" s="32">
        <f t="shared" si="23"/>
        <v>-24.49211137510345</v>
      </c>
      <c r="CA23" s="32">
        <f t="shared" si="23"/>
        <v>-24.49211137510345</v>
      </c>
      <c r="CB23" s="10">
        <v>3657</v>
      </c>
      <c r="CC23" s="10">
        <v>2726</v>
      </c>
      <c r="CD23" s="13">
        <f t="shared" si="24"/>
        <v>19.822083639031547</v>
      </c>
      <c r="CE23" s="10">
        <v>54035</v>
      </c>
      <c r="CF23" s="10">
        <v>54035</v>
      </c>
      <c r="CG23" s="32">
        <f t="shared" si="25"/>
        <v>-1.8255033557046971</v>
      </c>
      <c r="CH23" s="32">
        <f t="shared" si="26"/>
        <v>4.84615384615384</v>
      </c>
      <c r="CI23" s="32">
        <f t="shared" si="27"/>
        <v>-8.89459339659173</v>
      </c>
      <c r="CJ23" s="32">
        <f t="shared" si="28"/>
        <v>-4.479485230426562</v>
      </c>
      <c r="CK23" s="32">
        <f t="shared" si="29"/>
        <v>-4.479485230426562</v>
      </c>
      <c r="CL23" s="10">
        <v>3841</v>
      </c>
      <c r="CM23" s="10">
        <v>3068</v>
      </c>
      <c r="CN23" s="13">
        <f t="shared" si="30"/>
        <v>15.322685788787483</v>
      </c>
      <c r="CO23" s="10">
        <v>47010</v>
      </c>
      <c r="CP23" s="10">
        <v>46281</v>
      </c>
      <c r="CQ23" s="32">
        <f t="shared" si="31"/>
        <v>5.031446540880509</v>
      </c>
      <c r="CR23" s="32">
        <f t="shared" si="32"/>
        <v>12.545854732208369</v>
      </c>
      <c r="CS23" s="32">
        <f t="shared" si="33"/>
        <v>-22.698914665985598</v>
      </c>
      <c r="CT23" s="32">
        <f t="shared" si="34"/>
        <v>-13.000832793559724</v>
      </c>
      <c r="CU23" s="32">
        <f t="shared" si="35"/>
        <v>-14.34995836032202</v>
      </c>
      <c r="CV23" s="10">
        <v>3836</v>
      </c>
      <c r="CW23" s="10">
        <v>3051</v>
      </c>
      <c r="CX23" s="13">
        <f t="shared" si="36"/>
        <v>19.613241560144214</v>
      </c>
      <c r="CY23" s="10">
        <v>59840</v>
      </c>
      <c r="CZ23" s="10">
        <v>59840</v>
      </c>
      <c r="DA23" s="32">
        <f t="shared" si="37"/>
        <v>-0.1301744337412174</v>
      </c>
      <c r="DB23" s="32">
        <f t="shared" si="38"/>
        <v>-0.5541069100391098</v>
      </c>
      <c r="DC23" s="32">
        <f t="shared" si="39"/>
        <v>28.00132973095606</v>
      </c>
      <c r="DD23" s="32">
        <f t="shared" si="40"/>
        <v>27.292065517974905</v>
      </c>
      <c r="DE23" s="32">
        <f t="shared" si="41"/>
        <v>29.29711976837146</v>
      </c>
      <c r="DF23" s="10">
        <v>3875</v>
      </c>
      <c r="DG23" s="10">
        <v>3081</v>
      </c>
      <c r="DH23" s="13">
        <f t="shared" si="42"/>
        <v>11.142810775722168</v>
      </c>
      <c r="DI23" s="10">
        <v>34331</v>
      </c>
      <c r="DJ23" s="10">
        <v>32553</v>
      </c>
      <c r="DK23" s="32">
        <f t="shared" si="43"/>
        <v>1.0166840458811208</v>
      </c>
      <c r="DL23" s="32">
        <f t="shared" si="44"/>
        <v>0.9832841691248717</v>
      </c>
      <c r="DM23" s="32">
        <f t="shared" si="45"/>
        <v>-43.18730668995933</v>
      </c>
      <c r="DN23" s="32">
        <f t="shared" si="46"/>
        <v>-42.62867647058823</v>
      </c>
      <c r="DO23" s="32">
        <f t="shared" si="47"/>
        <v>-45.599933155080215</v>
      </c>
      <c r="DP23" s="10">
        <v>3903</v>
      </c>
      <c r="DQ23" s="10">
        <v>3166</v>
      </c>
      <c r="DR23" s="13">
        <f t="shared" si="48"/>
        <v>20.348073278584966</v>
      </c>
      <c r="DS23" s="10">
        <v>64422</v>
      </c>
      <c r="DT23" s="10">
        <v>64422</v>
      </c>
      <c r="DU23" s="32">
        <f t="shared" si="60"/>
        <v>0.7225806451612868</v>
      </c>
      <c r="DV23" s="32">
        <f t="shared" si="49"/>
        <v>2.758844530996427</v>
      </c>
      <c r="DW23" s="32">
        <f t="shared" si="50"/>
        <v>82.61167391372311</v>
      </c>
      <c r="DX23" s="32">
        <f t="shared" si="51"/>
        <v>87.64964609245288</v>
      </c>
      <c r="DY23" s="32">
        <f t="shared" si="52"/>
        <v>97.89881116947745</v>
      </c>
      <c r="DZ23" s="10"/>
      <c r="EA23" s="10"/>
      <c r="EB23" s="13" t="e">
        <f t="shared" si="53"/>
        <v>#DIV/0!</v>
      </c>
      <c r="EC23" s="10"/>
      <c r="ED23" s="10"/>
      <c r="EE23" s="32">
        <f t="shared" si="67"/>
        <v>-100</v>
      </c>
      <c r="EF23" s="32">
        <f t="shared" si="54"/>
        <v>-100</v>
      </c>
      <c r="EG23" s="32" t="e">
        <f t="shared" si="55"/>
        <v>#DIV/0!</v>
      </c>
      <c r="EH23" s="32">
        <f t="shared" si="56"/>
        <v>-100</v>
      </c>
      <c r="EI23" s="32">
        <f t="shared" si="57"/>
        <v>-100</v>
      </c>
      <c r="EJ23" s="32"/>
      <c r="EK23" s="1" t="s">
        <v>28</v>
      </c>
      <c r="EL23" s="38">
        <f t="shared" si="61"/>
        <v>3509.1</v>
      </c>
      <c r="EM23" s="39">
        <f t="shared" si="62"/>
        <v>22.60294071875454</v>
      </c>
      <c r="EN23" s="38">
        <f t="shared" si="63"/>
        <v>58267.3</v>
      </c>
      <c r="EO23" s="33">
        <f t="shared" si="64"/>
        <v>11.225100453107643</v>
      </c>
      <c r="EP23" s="33">
        <f t="shared" si="65"/>
        <v>-9.9759914792796</v>
      </c>
      <c r="EQ23" s="33">
        <f t="shared" si="66"/>
        <v>10.5628714562027</v>
      </c>
      <c r="ES23" s="42">
        <f>DP23*100/Italia!CG23</f>
        <v>0.3375535454365407</v>
      </c>
      <c r="ET23" s="42">
        <f>DQ23*100/Italia!CH23</f>
        <v>0.27917615698059434</v>
      </c>
      <c r="EU23" s="42">
        <f>DS23*100/Italia!CJ23</f>
        <v>0.19697301440350262</v>
      </c>
      <c r="EV23" s="42">
        <f>DT23*100/Italia!CK23</f>
        <v>0.20315950847016714</v>
      </c>
    </row>
    <row r="24" spans="1:152" ht="12">
      <c r="A24" s="1" t="s">
        <v>29</v>
      </c>
      <c r="B24" s="10">
        <v>194</v>
      </c>
      <c r="C24" s="13">
        <v>39.2</v>
      </c>
      <c r="D24" s="10">
        <v>4113</v>
      </c>
      <c r="E24" s="40" t="s">
        <v>2</v>
      </c>
      <c r="F24" s="40" t="s">
        <v>2</v>
      </c>
      <c r="G24" s="40" t="s">
        <v>2</v>
      </c>
      <c r="H24" s="40" t="s">
        <v>2</v>
      </c>
      <c r="I24" s="40" t="s">
        <v>2</v>
      </c>
      <c r="J24" s="40" t="s">
        <v>2</v>
      </c>
      <c r="K24" s="40" t="s">
        <v>2</v>
      </c>
      <c r="L24" s="40" t="s">
        <v>2</v>
      </c>
      <c r="M24" s="40" t="s">
        <v>2</v>
      </c>
      <c r="N24" s="40" t="s">
        <v>2</v>
      </c>
      <c r="O24" s="40" t="s">
        <v>2</v>
      </c>
      <c r="P24" s="40" t="s">
        <v>2</v>
      </c>
      <c r="Q24" s="40" t="s">
        <v>2</v>
      </c>
      <c r="R24" s="40" t="s">
        <v>2</v>
      </c>
      <c r="S24" s="40" t="s">
        <v>2</v>
      </c>
      <c r="T24" s="40" t="s">
        <v>2</v>
      </c>
      <c r="U24" s="40" t="s">
        <v>2</v>
      </c>
      <c r="V24" s="40" t="s">
        <v>2</v>
      </c>
      <c r="W24" s="40" t="s">
        <v>2</v>
      </c>
      <c r="X24" s="40" t="s">
        <v>2</v>
      </c>
      <c r="Y24" s="40" t="s">
        <v>2</v>
      </c>
      <c r="Z24" s="40" t="s">
        <v>2</v>
      </c>
      <c r="AA24" s="40" t="s">
        <v>2</v>
      </c>
      <c r="AB24" s="40" t="s">
        <v>2</v>
      </c>
      <c r="AC24" s="40" t="s">
        <v>2</v>
      </c>
      <c r="AD24" s="40" t="s">
        <v>2</v>
      </c>
      <c r="AE24" s="40" t="s">
        <v>2</v>
      </c>
      <c r="AF24" s="40" t="s">
        <v>2</v>
      </c>
      <c r="AG24" s="40" t="s">
        <v>2</v>
      </c>
      <c r="AH24" s="40" t="s">
        <v>2</v>
      </c>
      <c r="AI24" s="40" t="s">
        <v>2</v>
      </c>
      <c r="AJ24" s="40" t="s">
        <v>2</v>
      </c>
      <c r="AK24" s="40" t="s">
        <v>2</v>
      </c>
      <c r="AL24" s="40" t="s">
        <v>2</v>
      </c>
      <c r="AM24" s="40" t="s">
        <v>2</v>
      </c>
      <c r="AN24" s="40" t="s">
        <v>2</v>
      </c>
      <c r="AO24" s="40" t="s">
        <v>2</v>
      </c>
      <c r="AP24" s="40" t="s">
        <v>2</v>
      </c>
      <c r="AQ24" s="40" t="s">
        <v>2</v>
      </c>
      <c r="AR24" s="40" t="s">
        <v>2</v>
      </c>
      <c r="AS24" s="40" t="s">
        <v>2</v>
      </c>
      <c r="AT24" s="40" t="s">
        <v>2</v>
      </c>
      <c r="AU24" s="40" t="s">
        <v>2</v>
      </c>
      <c r="AV24" s="40" t="s">
        <v>2</v>
      </c>
      <c r="AW24" s="40" t="s">
        <v>2</v>
      </c>
      <c r="AX24" s="40" t="s">
        <v>2</v>
      </c>
      <c r="AY24" s="40" t="s">
        <v>2</v>
      </c>
      <c r="AZ24" s="40" t="s">
        <v>2</v>
      </c>
      <c r="BA24" s="40" t="s">
        <v>2</v>
      </c>
      <c r="BB24" s="40" t="s">
        <v>2</v>
      </c>
      <c r="BC24" s="40" t="s">
        <v>2</v>
      </c>
      <c r="BD24" s="40" t="s">
        <v>2</v>
      </c>
      <c r="BE24" s="40" t="s">
        <v>2</v>
      </c>
      <c r="BF24" s="40" t="s">
        <v>2</v>
      </c>
      <c r="BG24" s="40" t="s">
        <v>2</v>
      </c>
      <c r="BH24" s="40" t="s">
        <v>2</v>
      </c>
      <c r="BI24" s="40" t="s">
        <v>2</v>
      </c>
      <c r="BJ24" s="40" t="s">
        <v>2</v>
      </c>
      <c r="BK24" s="40" t="s">
        <v>2</v>
      </c>
      <c r="BL24" s="40" t="s">
        <v>2</v>
      </c>
      <c r="BM24" s="40" t="s">
        <v>2</v>
      </c>
      <c r="BN24" s="40" t="s">
        <v>2</v>
      </c>
      <c r="BO24" s="40" t="s">
        <v>2</v>
      </c>
      <c r="BP24" s="40" t="s">
        <v>2</v>
      </c>
      <c r="BQ24" s="40"/>
      <c r="BR24" s="40" t="s">
        <v>2</v>
      </c>
      <c r="BS24" s="40" t="s">
        <v>2</v>
      </c>
      <c r="BT24" s="40" t="s">
        <v>2</v>
      </c>
      <c r="BU24" s="40" t="s">
        <v>2</v>
      </c>
      <c r="BV24" s="40" t="s">
        <v>2</v>
      </c>
      <c r="BW24" s="40" t="s">
        <v>2</v>
      </c>
      <c r="BX24" s="40" t="s">
        <v>2</v>
      </c>
      <c r="BY24" s="40" t="s">
        <v>2</v>
      </c>
      <c r="BZ24" s="40" t="s">
        <v>2</v>
      </c>
      <c r="CA24" s="40" t="s">
        <v>2</v>
      </c>
      <c r="CB24" s="40" t="s">
        <v>2</v>
      </c>
      <c r="CC24" s="40" t="s">
        <v>2</v>
      </c>
      <c r="CD24" s="40" t="s">
        <v>2</v>
      </c>
      <c r="CE24" s="40" t="s">
        <v>2</v>
      </c>
      <c r="CF24" s="40" t="s">
        <v>2</v>
      </c>
      <c r="CG24" s="40" t="s">
        <v>2</v>
      </c>
      <c r="CH24" s="40" t="s">
        <v>2</v>
      </c>
      <c r="CI24" s="40" t="s">
        <v>2</v>
      </c>
      <c r="CJ24" s="40" t="s">
        <v>2</v>
      </c>
      <c r="CK24" s="40" t="s">
        <v>2</v>
      </c>
      <c r="CL24" s="40" t="s">
        <v>2</v>
      </c>
      <c r="CM24" s="40" t="s">
        <v>2</v>
      </c>
      <c r="CN24" s="40" t="s">
        <v>2</v>
      </c>
      <c r="CO24" s="40" t="s">
        <v>2</v>
      </c>
      <c r="CP24" s="40" t="s">
        <v>2</v>
      </c>
      <c r="CQ24" s="40" t="s">
        <v>2</v>
      </c>
      <c r="CR24" s="40" t="s">
        <v>2</v>
      </c>
      <c r="CS24" s="40" t="s">
        <v>2</v>
      </c>
      <c r="CT24" s="40" t="s">
        <v>2</v>
      </c>
      <c r="CU24" s="40" t="s">
        <v>2</v>
      </c>
      <c r="CV24" s="40" t="s">
        <v>2</v>
      </c>
      <c r="CW24" s="40" t="s">
        <v>2</v>
      </c>
      <c r="CX24" s="40" t="s">
        <v>2</v>
      </c>
      <c r="CY24" s="40" t="s">
        <v>2</v>
      </c>
      <c r="CZ24" s="40" t="s">
        <v>2</v>
      </c>
      <c r="DA24" s="40" t="s">
        <v>2</v>
      </c>
      <c r="DB24" s="40" t="s">
        <v>2</v>
      </c>
      <c r="DC24" s="40" t="s">
        <v>2</v>
      </c>
      <c r="DD24" s="40" t="s">
        <v>2</v>
      </c>
      <c r="DE24" s="40" t="s">
        <v>2</v>
      </c>
      <c r="DF24" s="40" t="s">
        <v>2</v>
      </c>
      <c r="DG24" s="40" t="s">
        <v>2</v>
      </c>
      <c r="DH24" s="40" t="s">
        <v>2</v>
      </c>
      <c r="DI24" s="40" t="s">
        <v>2</v>
      </c>
      <c r="DJ24" s="40" t="s">
        <v>2</v>
      </c>
      <c r="DK24" s="40" t="s">
        <v>2</v>
      </c>
      <c r="DL24" s="40" t="s">
        <v>2</v>
      </c>
      <c r="DM24" s="40" t="s">
        <v>2</v>
      </c>
      <c r="DN24" s="40" t="s">
        <v>2</v>
      </c>
      <c r="DO24" s="40" t="s">
        <v>2</v>
      </c>
      <c r="DP24" s="40" t="s">
        <v>2</v>
      </c>
      <c r="DQ24" s="40" t="s">
        <v>2</v>
      </c>
      <c r="DR24" s="40" t="s">
        <v>2</v>
      </c>
      <c r="DS24" s="40" t="s">
        <v>2</v>
      </c>
      <c r="DT24" s="40" t="s">
        <v>2</v>
      </c>
      <c r="DU24" s="40" t="s">
        <v>2</v>
      </c>
      <c r="DV24" s="40" t="s">
        <v>2</v>
      </c>
      <c r="DW24" s="40" t="s">
        <v>2</v>
      </c>
      <c r="DX24" s="40" t="s">
        <v>2</v>
      </c>
      <c r="DY24" s="40" t="s">
        <v>2</v>
      </c>
      <c r="DZ24" s="40" t="s">
        <v>2</v>
      </c>
      <c r="EA24" s="40" t="s">
        <v>2</v>
      </c>
      <c r="EB24" s="40" t="s">
        <v>2</v>
      </c>
      <c r="EC24" s="40" t="s">
        <v>2</v>
      </c>
      <c r="ED24" s="40" t="s">
        <v>2</v>
      </c>
      <c r="EE24" s="40" t="s">
        <v>2</v>
      </c>
      <c r="EF24" s="40" t="s">
        <v>2</v>
      </c>
      <c r="EG24" s="40" t="s">
        <v>2</v>
      </c>
      <c r="EH24" s="40" t="s">
        <v>2</v>
      </c>
      <c r="EI24" s="40" t="s">
        <v>2</v>
      </c>
      <c r="EJ24" s="40"/>
      <c r="EK24" s="1" t="s">
        <v>29</v>
      </c>
      <c r="EL24" s="45" t="s">
        <v>2</v>
      </c>
      <c r="EM24" s="45" t="s">
        <v>2</v>
      </c>
      <c r="EN24" s="45" t="s">
        <v>2</v>
      </c>
      <c r="EO24" s="45" t="s">
        <v>2</v>
      </c>
      <c r="EP24" s="45" t="s">
        <v>2</v>
      </c>
      <c r="EQ24" s="45" t="s">
        <v>2</v>
      </c>
      <c r="ES24" s="45" t="s">
        <v>2</v>
      </c>
      <c r="ET24" s="45" t="s">
        <v>2</v>
      </c>
      <c r="EU24" s="45" t="s">
        <v>2</v>
      </c>
      <c r="EV24" s="45" t="s">
        <v>2</v>
      </c>
    </row>
    <row r="25" spans="1:152" ht="12">
      <c r="A25" s="1" t="s">
        <v>47</v>
      </c>
      <c r="B25" s="10">
        <v>3492</v>
      </c>
      <c r="C25" s="13">
        <v>195.9</v>
      </c>
      <c r="D25" s="10">
        <v>636555</v>
      </c>
      <c r="E25" s="10">
        <v>3520</v>
      </c>
      <c r="F25" s="13">
        <v>201.5</v>
      </c>
      <c r="G25" s="10">
        <v>650325</v>
      </c>
      <c r="H25" s="33">
        <f>E25*100/B25-100</f>
        <v>0.8018327605956443</v>
      </c>
      <c r="I25" s="33">
        <f>F25*100/C25-100</f>
        <v>2.858601327207751</v>
      </c>
      <c r="J25" s="33">
        <f>G25*100/D25-100</f>
        <v>2.1632066357188364</v>
      </c>
      <c r="K25" s="10">
        <v>3634</v>
      </c>
      <c r="L25" s="13">
        <v>210</v>
      </c>
      <c r="M25" s="10">
        <v>637633</v>
      </c>
      <c r="N25" s="33">
        <f t="shared" si="1"/>
        <v>3.2386363636363598</v>
      </c>
      <c r="O25" s="33">
        <f t="shared" si="1"/>
        <v>4.218362282878417</v>
      </c>
      <c r="P25" s="33">
        <f t="shared" si="1"/>
        <v>-1.9516395648329734</v>
      </c>
      <c r="Q25" s="10">
        <v>3397</v>
      </c>
      <c r="R25" s="13">
        <v>178.7</v>
      </c>
      <c r="S25" s="10">
        <v>487760</v>
      </c>
      <c r="T25" s="33">
        <f t="shared" si="2"/>
        <v>-6.521739130434781</v>
      </c>
      <c r="U25" s="33">
        <f t="shared" si="2"/>
        <v>-14.904761904761898</v>
      </c>
      <c r="V25" s="33">
        <f t="shared" si="2"/>
        <v>-23.50458649411182</v>
      </c>
      <c r="W25" s="10">
        <v>3457</v>
      </c>
      <c r="X25" s="13">
        <v>201.5</v>
      </c>
      <c r="Y25" s="10">
        <v>557610</v>
      </c>
      <c r="Z25" s="33">
        <f t="shared" si="3"/>
        <v>1.7662643508978562</v>
      </c>
      <c r="AA25" s="33">
        <f t="shared" si="3"/>
        <v>12.758813654169003</v>
      </c>
      <c r="AB25" s="33">
        <f t="shared" si="3"/>
        <v>14.320567492209278</v>
      </c>
      <c r="AC25" s="10">
        <v>3471</v>
      </c>
      <c r="AD25" s="13">
        <v>198.7</v>
      </c>
      <c r="AE25" s="10">
        <v>553050</v>
      </c>
      <c r="AF25" s="33">
        <f t="shared" si="4"/>
        <v>0.4049754122071221</v>
      </c>
      <c r="AG25" s="33">
        <f t="shared" si="4"/>
        <v>-1.3895781637717164</v>
      </c>
      <c r="AH25" s="33">
        <f t="shared" si="4"/>
        <v>-0.8177758648517823</v>
      </c>
      <c r="AI25" s="10">
        <v>3465</v>
      </c>
      <c r="AJ25" s="13">
        <v>207.2</v>
      </c>
      <c r="AK25" s="10">
        <v>570739</v>
      </c>
      <c r="AL25" s="33">
        <f t="shared" si="5"/>
        <v>-0.17286084701815696</v>
      </c>
      <c r="AM25" s="33">
        <f t="shared" si="5"/>
        <v>4.277805737292411</v>
      </c>
      <c r="AN25" s="33">
        <f t="shared" si="5"/>
        <v>3.198444986890877</v>
      </c>
      <c r="AO25" s="10">
        <v>3486</v>
      </c>
      <c r="AP25" s="10">
        <v>2789</v>
      </c>
      <c r="AQ25" s="13">
        <f t="shared" si="58"/>
        <v>185.88813194693438</v>
      </c>
      <c r="AR25" s="10">
        <v>518442</v>
      </c>
      <c r="AS25" s="10">
        <v>517551</v>
      </c>
      <c r="AT25" s="33">
        <f t="shared" si="6"/>
        <v>0.6060606060606091</v>
      </c>
      <c r="AU25" s="33">
        <f t="shared" si="7"/>
        <v>-10.2856506047614</v>
      </c>
      <c r="AV25" s="33">
        <f t="shared" si="8"/>
        <v>-9.319145879289835</v>
      </c>
      <c r="AW25" s="10">
        <v>3497</v>
      </c>
      <c r="AX25" s="10">
        <v>2808</v>
      </c>
      <c r="AY25" s="13">
        <f t="shared" si="59"/>
        <v>175.4636752136752</v>
      </c>
      <c r="AZ25" s="10">
        <v>492702</v>
      </c>
      <c r="BA25" s="10">
        <v>492702</v>
      </c>
      <c r="BB25" s="33">
        <f t="shared" si="9"/>
        <v>0.3155479059093551</v>
      </c>
      <c r="BC25" s="33">
        <f t="shared" si="9"/>
        <v>0.68124775905342</v>
      </c>
      <c r="BD25" s="33">
        <f t="shared" si="9"/>
        <v>-5.607919464291058</v>
      </c>
      <c r="BE25" s="33">
        <f t="shared" si="9"/>
        <v>-4.964875530917638</v>
      </c>
      <c r="BF25" s="33">
        <f t="shared" si="9"/>
        <v>-4.801265962195032</v>
      </c>
      <c r="BG25" s="10">
        <v>3731</v>
      </c>
      <c r="BH25" s="10">
        <v>2950</v>
      </c>
      <c r="BI25" s="13">
        <f t="shared" si="18"/>
        <v>232.68983050847459</v>
      </c>
      <c r="BJ25" s="10">
        <v>686435</v>
      </c>
      <c r="BK25" s="10">
        <v>686435</v>
      </c>
      <c r="BL25" s="33">
        <f t="shared" si="10"/>
        <v>6.6914498141264005</v>
      </c>
      <c r="BM25" s="33">
        <f t="shared" si="10"/>
        <v>5.056980056980052</v>
      </c>
      <c r="BN25" s="33">
        <f>BI25*100/AY25-100</f>
        <v>32.61424635333259</v>
      </c>
      <c r="BO25" s="33">
        <f>BJ25*100/AZ25-100</f>
        <v>39.320522344134986</v>
      </c>
      <c r="BP25" s="33">
        <f t="shared" si="11"/>
        <v>39.320522344134986</v>
      </c>
      <c r="BQ25" s="33"/>
      <c r="BR25" s="10">
        <v>3944</v>
      </c>
      <c r="BS25" s="10">
        <v>3160</v>
      </c>
      <c r="BT25" s="13">
        <f>BU25/BS25</f>
        <v>145.46518987341773</v>
      </c>
      <c r="BU25" s="10">
        <v>459670</v>
      </c>
      <c r="BV25" s="10">
        <v>459670</v>
      </c>
      <c r="BW25" s="33">
        <f>BR25*100/BG25-100</f>
        <v>5.708925221120339</v>
      </c>
      <c r="BX25" s="33">
        <f>BS25*100/BH25-100</f>
        <v>7.118644067796609</v>
      </c>
      <c r="BY25" s="33">
        <f>BT25*100/BI25-100</f>
        <v>-37.485368588929425</v>
      </c>
      <c r="BZ25" s="33">
        <f>BU25*100/BJ25-100</f>
        <v>-33.03517448848034</v>
      </c>
      <c r="CA25" s="33">
        <f>BV25*100/BK25-100</f>
        <v>-33.03517448848034</v>
      </c>
      <c r="CB25" s="10">
        <v>4396</v>
      </c>
      <c r="CC25" s="10">
        <v>3559</v>
      </c>
      <c r="CD25" s="13">
        <f>CE25/CC25</f>
        <v>228.65608316942962</v>
      </c>
      <c r="CE25" s="10">
        <v>813787</v>
      </c>
      <c r="CF25" s="10">
        <v>813356</v>
      </c>
      <c r="CG25" s="32">
        <f>CB25*100/BR25-100</f>
        <v>11.460446247464503</v>
      </c>
      <c r="CH25" s="32">
        <f>CC25*100/BS25-100</f>
        <v>12.62658227848101</v>
      </c>
      <c r="CI25" s="32">
        <f>CD25*100/BT25-100</f>
        <v>57.189553987729795</v>
      </c>
      <c r="CJ25" s="32">
        <f>CE25*100/BU25-100</f>
        <v>77.03722235516784</v>
      </c>
      <c r="CK25" s="32">
        <f>CF25*100/BV25-100</f>
        <v>76.94345943829268</v>
      </c>
      <c r="CL25" s="10">
        <v>4408</v>
      </c>
      <c r="CM25" s="10">
        <v>3915</v>
      </c>
      <c r="CN25" s="13">
        <f>CO25/CM25</f>
        <v>174.4837803320562</v>
      </c>
      <c r="CO25" s="10">
        <v>683104</v>
      </c>
      <c r="CP25" s="10">
        <v>683104</v>
      </c>
      <c r="CQ25" s="32">
        <f>CL25*100/CB25-100</f>
        <v>0.27297543221109777</v>
      </c>
      <c r="CR25" s="32">
        <f>CM25*100/CC25-100</f>
        <v>10.00280977802754</v>
      </c>
      <c r="CS25" s="32">
        <f>CN25*100/CD25-100</f>
        <v>-23.69160797582316</v>
      </c>
      <c r="CT25" s="32">
        <f>CO25*100/CE25-100</f>
        <v>-16.05862467697321</v>
      </c>
      <c r="CU25" s="32">
        <f>CP25*100/CF25-100</f>
        <v>-16.014143868121707</v>
      </c>
      <c r="CV25" s="10">
        <v>4262</v>
      </c>
      <c r="CW25" s="10">
        <v>3821</v>
      </c>
      <c r="CX25" s="13">
        <f>CY25/CW25</f>
        <v>190.33865480240775</v>
      </c>
      <c r="CY25" s="10">
        <v>727284</v>
      </c>
      <c r="CZ25" s="10">
        <v>727284</v>
      </c>
      <c r="DA25" s="32">
        <f>CV25*100/CL25-100</f>
        <v>-3.312159709618868</v>
      </c>
      <c r="DB25" s="32">
        <f>CW25*100/CM25-100</f>
        <v>-2.401021711366539</v>
      </c>
      <c r="DC25" s="32">
        <f>CX25*100/CN25-100</f>
        <v>9.086732554841774</v>
      </c>
      <c r="DD25" s="32">
        <f>CY25*100/CO25-100</f>
        <v>6.467536421979673</v>
      </c>
      <c r="DE25" s="32">
        <f>CZ25*100/CP25-100</f>
        <v>6.467536421979673</v>
      </c>
      <c r="DF25" s="10">
        <v>4176</v>
      </c>
      <c r="DG25" s="10">
        <v>3772</v>
      </c>
      <c r="DH25" s="13">
        <f>DI25/DG25</f>
        <v>243.5524920466596</v>
      </c>
      <c r="DI25" s="10">
        <v>918680</v>
      </c>
      <c r="DJ25" s="10">
        <v>918680</v>
      </c>
      <c r="DK25" s="32">
        <f>DF25*100/CV25-100</f>
        <v>-2.0178320037541084</v>
      </c>
      <c r="DL25" s="32">
        <f>DG25*100/CW25-100</f>
        <v>-1.2823868097356694</v>
      </c>
      <c r="DM25" s="32">
        <f>DH25*100/CX25-100</f>
        <v>27.957451574664972</v>
      </c>
      <c r="DN25" s="32">
        <f>DI25*100/CY25-100</f>
        <v>26.316542093597548</v>
      </c>
      <c r="DO25" s="32">
        <f>DJ25*100/CZ25-100</f>
        <v>26.316542093597548</v>
      </c>
      <c r="DP25" s="10">
        <v>4187</v>
      </c>
      <c r="DQ25" s="10">
        <v>3682</v>
      </c>
      <c r="DR25" s="13">
        <f>DS25/DQ25</f>
        <v>256.2816404128191</v>
      </c>
      <c r="DS25" s="10">
        <v>943629</v>
      </c>
      <c r="DT25" s="10">
        <v>943629</v>
      </c>
      <c r="DU25" s="32">
        <f>DP25*100/DF25-100</f>
        <v>0.26340996168582365</v>
      </c>
      <c r="DV25" s="32">
        <f>DQ25*100/DG25-100</f>
        <v>-2.3860021208907796</v>
      </c>
      <c r="DW25" s="32">
        <f>DR25*100/DH25-100</f>
        <v>5.226449649187273</v>
      </c>
      <c r="DX25" s="32">
        <f>DS25*100/DI25-100</f>
        <v>2.7157443288196106</v>
      </c>
      <c r="DY25" s="32">
        <f>DT25*100/DJ25-100</f>
        <v>2.7157443288196106</v>
      </c>
      <c r="DZ25" s="10"/>
      <c r="EA25" s="10"/>
      <c r="EB25" s="13" t="e">
        <f>EC25/EA25</f>
        <v>#DIV/0!</v>
      </c>
      <c r="EC25" s="10"/>
      <c r="ED25" s="10"/>
      <c r="EE25" s="32">
        <f>DZ25*100/DP25-100</f>
        <v>-100</v>
      </c>
      <c r="EF25" s="32">
        <f>EA25*100/DQ25-100</f>
        <v>-100</v>
      </c>
      <c r="EG25" s="32" t="e">
        <f>EB25*100/DR25-100</f>
        <v>#DIV/0!</v>
      </c>
      <c r="EH25" s="32">
        <f>EC25*100/DS25-100</f>
        <v>-100</v>
      </c>
      <c r="EI25" s="32">
        <f>ED25*100/DT25-100</f>
        <v>-100</v>
      </c>
      <c r="EJ25" s="33"/>
      <c r="EK25" s="1" t="s">
        <v>47</v>
      </c>
      <c r="EL25" s="38">
        <f>AVERAGE(AC25,AI25,AO25,AW25,BG25,BR25,CB25,CL25,CV25,DF25)</f>
        <v>3883.6</v>
      </c>
      <c r="EM25" s="39">
        <f>AVERAGE(X25,AD25,AJ25,AQ25,AY25,BI25,BT25,CD25,CN25,CX25,DH25)</f>
        <v>198.53980344482318</v>
      </c>
      <c r="EN25" s="38">
        <f>AVERAGE(AE25,AK25,AS25,BA25,BK25,BV25,CF25,CP25,CZ25,DJ25)</f>
        <v>642257.1</v>
      </c>
      <c r="EO25" s="33">
        <f>DP25*100/EL25-100</f>
        <v>7.8123390668451975</v>
      </c>
      <c r="EP25" s="33">
        <f>DR25*100/EM25-100</f>
        <v>29.083254826553286</v>
      </c>
      <c r="EQ25" s="33">
        <f>DT25*100/EN25-100</f>
        <v>46.923872075528635</v>
      </c>
      <c r="ES25" s="42">
        <f>DP25*100/Italia!CG25</f>
        <v>16.36249951150885</v>
      </c>
      <c r="ET25" s="42">
        <f>DQ25*100/Italia!CH25</f>
        <v>15.69346176796522</v>
      </c>
      <c r="EU25" s="42">
        <f>DS25*100/Italia!CJ25</f>
        <v>15.853795402271814</v>
      </c>
      <c r="EV25" s="42">
        <f>DT25*100/Italia!CK25</f>
        <v>16.301148767250556</v>
      </c>
    </row>
    <row r="26" spans="1:152" ht="12.75" thickBot="1">
      <c r="A26" s="9"/>
      <c r="B26" s="23"/>
      <c r="C26" s="24"/>
      <c r="D26" s="23"/>
      <c r="E26" s="23"/>
      <c r="F26" s="24"/>
      <c r="G26" s="23"/>
      <c r="H26" s="9"/>
      <c r="I26" s="9"/>
      <c r="J26" s="9"/>
      <c r="K26" s="23"/>
      <c r="L26" s="24"/>
      <c r="M26" s="23"/>
      <c r="N26" s="9"/>
      <c r="O26" s="9"/>
      <c r="P26" s="9"/>
      <c r="Q26" s="23"/>
      <c r="R26" s="24"/>
      <c r="S26" s="23"/>
      <c r="T26" s="9"/>
      <c r="U26" s="9"/>
      <c r="V26" s="9"/>
      <c r="W26" s="23"/>
      <c r="X26" s="24"/>
      <c r="Y26" s="23"/>
      <c r="Z26" s="9"/>
      <c r="AA26" s="9"/>
      <c r="AB26" s="9"/>
      <c r="AC26" s="23"/>
      <c r="AD26" s="24"/>
      <c r="AE26" s="23"/>
      <c r="AF26" s="9"/>
      <c r="AG26" s="9"/>
      <c r="AH26" s="9"/>
      <c r="AI26" s="23"/>
      <c r="AJ26" s="24"/>
      <c r="AK26" s="23"/>
      <c r="AL26" s="9"/>
      <c r="AM26" s="9"/>
      <c r="AN26" s="9"/>
      <c r="AO26" s="23"/>
      <c r="AP26" s="23"/>
      <c r="AQ26" s="24"/>
      <c r="AR26" s="24"/>
      <c r="AS26" s="23"/>
      <c r="AT26" s="9"/>
      <c r="AU26" s="9"/>
      <c r="AV26" s="9"/>
      <c r="AW26" s="23"/>
      <c r="AX26" s="23"/>
      <c r="AY26" s="24"/>
      <c r="AZ26" s="24"/>
      <c r="BA26" s="23"/>
      <c r="BB26" s="9"/>
      <c r="BC26" s="9"/>
      <c r="BD26" s="9"/>
      <c r="BE26" s="9"/>
      <c r="BF26" s="9"/>
      <c r="BG26" s="23"/>
      <c r="BH26" s="23"/>
      <c r="BI26" s="23"/>
      <c r="BJ26" s="24"/>
      <c r="BK26" s="23"/>
      <c r="BL26" s="9"/>
      <c r="BM26" s="9"/>
      <c r="BN26" s="9"/>
      <c r="BO26" s="9"/>
      <c r="BP26" s="9"/>
      <c r="BQ26" s="9"/>
      <c r="BR26" s="23"/>
      <c r="BS26" s="23"/>
      <c r="BT26" s="23"/>
      <c r="BU26" s="24"/>
      <c r="BV26" s="23"/>
      <c r="BW26" s="9"/>
      <c r="BX26" s="9"/>
      <c r="BY26" s="9"/>
      <c r="BZ26" s="9"/>
      <c r="CA26" s="9"/>
      <c r="CB26" s="23"/>
      <c r="CC26" s="23"/>
      <c r="CD26" s="23"/>
      <c r="CE26" s="24"/>
      <c r="CF26" s="23"/>
      <c r="CG26" s="9"/>
      <c r="CH26" s="9"/>
      <c r="CI26" s="9"/>
      <c r="CJ26" s="9"/>
      <c r="CK26" s="9"/>
      <c r="CL26" s="23"/>
      <c r="CM26" s="23"/>
      <c r="CN26" s="23"/>
      <c r="CO26" s="24"/>
      <c r="CP26" s="23"/>
      <c r="CQ26" s="9"/>
      <c r="CR26" s="9"/>
      <c r="CS26" s="9"/>
      <c r="CT26" s="9"/>
      <c r="CU26" s="9"/>
      <c r="CV26" s="23"/>
      <c r="CW26" s="23"/>
      <c r="CX26" s="23"/>
      <c r="CY26" s="24"/>
      <c r="CZ26" s="23"/>
      <c r="DA26" s="9"/>
      <c r="DB26" s="9"/>
      <c r="DC26" s="9"/>
      <c r="DD26" s="9"/>
      <c r="DE26" s="9"/>
      <c r="DF26" s="23"/>
      <c r="DG26" s="23"/>
      <c r="DH26" s="23"/>
      <c r="DI26" s="24"/>
      <c r="DJ26" s="23"/>
      <c r="DK26" s="9"/>
      <c r="DL26" s="9"/>
      <c r="DM26" s="9"/>
      <c r="DN26" s="9"/>
      <c r="DO26" s="9"/>
      <c r="DP26" s="23"/>
      <c r="DQ26" s="23"/>
      <c r="DR26" s="23"/>
      <c r="DS26" s="24"/>
      <c r="DT26" s="23"/>
      <c r="DU26" s="9"/>
      <c r="DV26" s="9"/>
      <c r="DW26" s="9"/>
      <c r="DX26" s="9"/>
      <c r="DY26" s="9"/>
      <c r="DZ26" s="23"/>
      <c r="EA26" s="23"/>
      <c r="EB26" s="23"/>
      <c r="EC26" s="24"/>
      <c r="ED26" s="23"/>
      <c r="EE26" s="9"/>
      <c r="EF26" s="9"/>
      <c r="EG26" s="9"/>
      <c r="EH26" s="9"/>
      <c r="EI26" s="9"/>
      <c r="EJ26" s="26"/>
      <c r="EK26" s="35"/>
      <c r="EL26" s="35"/>
      <c r="EM26" s="35"/>
      <c r="EN26" s="35"/>
      <c r="EO26" s="35"/>
      <c r="EP26" s="35"/>
      <c r="EQ26" s="35"/>
      <c r="ES26" s="35"/>
      <c r="ET26" s="35"/>
      <c r="EU26" s="35"/>
      <c r="EV26" s="35"/>
    </row>
    <row r="27" spans="1:140" ht="12">
      <c r="A27" s="31" t="s">
        <v>48</v>
      </c>
      <c r="B27" s="28"/>
      <c r="C27" s="29"/>
      <c r="D27" s="28"/>
      <c r="E27" s="28"/>
      <c r="F27" s="29"/>
      <c r="G27" s="28"/>
      <c r="H27" s="26"/>
      <c r="I27" s="26"/>
      <c r="J27" s="26"/>
      <c r="K27" s="28"/>
      <c r="L27" s="29"/>
      <c r="M27" s="28"/>
      <c r="N27" s="26"/>
      <c r="O27" s="26"/>
      <c r="P27" s="26"/>
      <c r="Q27" s="28"/>
      <c r="R27" s="29"/>
      <c r="S27" s="28"/>
      <c r="T27" s="26"/>
      <c r="U27" s="26"/>
      <c r="V27" s="26"/>
      <c r="W27" s="28"/>
      <c r="X27" s="29"/>
      <c r="Y27" s="28"/>
      <c r="Z27" s="26"/>
      <c r="AA27" s="26"/>
      <c r="AB27" s="26"/>
      <c r="AC27" s="28"/>
      <c r="AD27" s="29"/>
      <c r="AE27" s="28"/>
      <c r="AF27" s="26"/>
      <c r="AG27" s="26"/>
      <c r="AH27" s="26"/>
      <c r="AI27" s="28"/>
      <c r="AJ27" s="29"/>
      <c r="AK27" s="28"/>
      <c r="AL27" s="26"/>
      <c r="AM27" s="26"/>
      <c r="AN27" s="26"/>
      <c r="AO27" s="28"/>
      <c r="AP27" s="28"/>
      <c r="AQ27" s="29"/>
      <c r="AR27" s="29"/>
      <c r="AS27" s="28"/>
      <c r="AT27" s="26"/>
      <c r="AU27" s="26"/>
      <c r="AV27" s="26"/>
      <c r="AW27" s="28"/>
      <c r="AX27" s="28"/>
      <c r="AY27" s="29"/>
      <c r="AZ27" s="29"/>
      <c r="BA27" s="28"/>
      <c r="BB27" s="26"/>
      <c r="BC27" s="26"/>
      <c r="BD27" s="26"/>
      <c r="BE27" s="26"/>
      <c r="BF27" s="26"/>
      <c r="BG27" s="28"/>
      <c r="BH27" s="28"/>
      <c r="BI27" s="29"/>
      <c r="BJ27" s="29"/>
      <c r="BK27" s="28"/>
      <c r="BL27" s="26"/>
      <c r="BM27" s="26"/>
      <c r="BN27" s="26"/>
      <c r="BO27" s="26"/>
      <c r="BP27" s="26"/>
      <c r="BQ27" s="26"/>
      <c r="BR27" s="28"/>
      <c r="BS27" s="28"/>
      <c r="BT27" s="29"/>
      <c r="BU27" s="29"/>
      <c r="BV27" s="28"/>
      <c r="BW27" s="26"/>
      <c r="BX27" s="26"/>
      <c r="BY27" s="26"/>
      <c r="BZ27" s="26"/>
      <c r="CA27" s="26"/>
      <c r="CB27" s="28"/>
      <c r="CC27" s="28"/>
      <c r="CD27" s="29"/>
      <c r="CE27" s="29"/>
      <c r="CF27" s="28"/>
      <c r="CG27" s="26"/>
      <c r="CH27" s="26"/>
      <c r="CI27" s="26"/>
      <c r="CJ27" s="26"/>
      <c r="CK27" s="26"/>
      <c r="CL27" s="28"/>
      <c r="CM27" s="28"/>
      <c r="CN27" s="29"/>
      <c r="CO27" s="29"/>
      <c r="CP27" s="28"/>
      <c r="CQ27" s="26"/>
      <c r="CR27" s="26"/>
      <c r="CS27" s="26"/>
      <c r="CT27" s="26"/>
      <c r="CU27" s="26"/>
      <c r="CV27" s="28"/>
      <c r="CW27" s="28"/>
      <c r="CX27" s="29"/>
      <c r="CY27" s="29"/>
      <c r="CZ27" s="28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</row>
    <row r="28" ht="12">
      <c r="A28" s="1" t="s">
        <v>30</v>
      </c>
    </row>
    <row r="29" ht="12">
      <c r="A29" s="1" t="s">
        <v>31</v>
      </c>
    </row>
    <row r="30" ht="12">
      <c r="A30" s="1" t="s">
        <v>32</v>
      </c>
    </row>
    <row r="31" ht="12">
      <c r="A31" s="1" t="s">
        <v>33</v>
      </c>
    </row>
    <row r="32" ht="12">
      <c r="A32" s="1" t="s">
        <v>34</v>
      </c>
    </row>
    <row r="33" ht="12">
      <c r="A33" s="1" t="s">
        <v>35</v>
      </c>
    </row>
    <row r="34" ht="12">
      <c r="A34" s="1" t="s">
        <v>36</v>
      </c>
    </row>
    <row r="36" ht="12">
      <c r="A36" s="1" t="s">
        <v>37</v>
      </c>
    </row>
    <row r="37" ht="12">
      <c r="A37" s="1" t="s">
        <v>38</v>
      </c>
    </row>
    <row r="38" ht="12">
      <c r="A38" s="1" t="s">
        <v>39</v>
      </c>
    </row>
    <row r="39" ht="12">
      <c r="A39" s="1" t="s">
        <v>40</v>
      </c>
    </row>
    <row r="40" ht="12">
      <c r="A40" s="1" t="s">
        <v>41</v>
      </c>
    </row>
    <row r="41" ht="12">
      <c r="A41" s="1" t="s">
        <v>42</v>
      </c>
    </row>
    <row r="42" ht="12">
      <c r="A42" s="1" t="s">
        <v>43</v>
      </c>
    </row>
    <row r="43" ht="12">
      <c r="A43" s="1" t="s">
        <v>44</v>
      </c>
    </row>
    <row r="45" ht="12">
      <c r="A45" s="4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5"/>
  <sheetViews>
    <sheetView zoomScalePageLayoutView="0" workbookViewId="0" topLeftCell="A1">
      <pane xSplit="1" ySplit="11" topLeftCell="CK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R21" sqref="CR21:CS21"/>
    </sheetView>
  </sheetViews>
  <sheetFormatPr defaultColWidth="12.625" defaultRowHeight="12.75"/>
  <cols>
    <col min="1" max="1" width="23.625" style="2" customWidth="1"/>
    <col min="2" max="6" width="12.625" style="2" customWidth="1"/>
    <col min="7" max="7" width="0.6171875" style="2" customWidth="1"/>
    <col min="8" max="17" width="12.625" style="2" customWidth="1"/>
    <col min="18" max="18" width="0.6171875" style="2" customWidth="1"/>
    <col min="19" max="28" width="12.625" style="2" customWidth="1"/>
    <col min="29" max="29" width="0.6171875" style="2" customWidth="1"/>
    <col min="30" max="39" width="12.625" style="2" customWidth="1"/>
    <col min="40" max="40" width="0.6171875" style="2" customWidth="1"/>
    <col min="41" max="50" width="12.625" style="2" customWidth="1"/>
    <col min="51" max="51" width="0.6171875" style="2" customWidth="1"/>
    <col min="52" max="61" width="12.625" style="2" customWidth="1"/>
    <col min="62" max="62" width="0.6171875" style="2" customWidth="1"/>
    <col min="63" max="72" width="12.625" style="2" customWidth="1"/>
    <col min="73" max="73" width="0.6171875" style="2" customWidth="1"/>
    <col min="74" max="83" width="12.625" style="2" customWidth="1"/>
    <col min="84" max="84" width="0.6171875" style="2" customWidth="1"/>
    <col min="85" max="94" width="12.625" style="2" customWidth="1"/>
    <col min="95" max="95" width="0.6171875" style="2" customWidth="1"/>
    <col min="96" max="16384" width="12.625" style="2" customWidth="1"/>
  </cols>
  <sheetData>
    <row r="1" ht="12">
      <c r="A1" s="1" t="s">
        <v>0</v>
      </c>
    </row>
    <row r="2" ht="12">
      <c r="A2" s="41" t="s">
        <v>55</v>
      </c>
    </row>
    <row r="3" ht="12">
      <c r="A3" s="4" t="s">
        <v>66</v>
      </c>
    </row>
    <row r="4" ht="12">
      <c r="A4" s="1" t="s">
        <v>56</v>
      </c>
    </row>
    <row r="5" ht="12.75" thickBot="1">
      <c r="A5" s="1" t="s">
        <v>46</v>
      </c>
    </row>
    <row r="6" spans="1:105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2:105" ht="12">
      <c r="B7" s="6">
        <v>2007</v>
      </c>
      <c r="C7" s="6"/>
      <c r="D7" s="6"/>
      <c r="E7" s="6"/>
      <c r="F7" s="6"/>
      <c r="G7" s="6"/>
      <c r="H7" s="6">
        <v>2008</v>
      </c>
      <c r="I7" s="6"/>
      <c r="J7" s="6"/>
      <c r="K7" s="6"/>
      <c r="L7" s="6"/>
      <c r="M7" s="6"/>
      <c r="N7" s="6"/>
      <c r="O7" s="6"/>
      <c r="P7" s="6"/>
      <c r="Q7" s="6">
        <v>2008</v>
      </c>
      <c r="R7" s="6"/>
      <c r="S7" s="6">
        <v>2009</v>
      </c>
      <c r="T7" s="6"/>
      <c r="U7" s="6"/>
      <c r="V7" s="6"/>
      <c r="W7" s="6"/>
      <c r="X7" s="6"/>
      <c r="Y7" s="6"/>
      <c r="Z7" s="6"/>
      <c r="AA7" s="6"/>
      <c r="AB7" s="6">
        <v>2009</v>
      </c>
      <c r="AC7" s="6"/>
      <c r="AD7" s="6">
        <v>2010</v>
      </c>
      <c r="AE7" s="6"/>
      <c r="AF7" s="6"/>
      <c r="AG7" s="6"/>
      <c r="AH7" s="6"/>
      <c r="AI7" s="6"/>
      <c r="AJ7" s="6"/>
      <c r="AK7" s="6"/>
      <c r="AL7" s="6"/>
      <c r="AM7" s="6">
        <v>2010</v>
      </c>
      <c r="AN7" s="6"/>
      <c r="AO7" s="6">
        <v>2011</v>
      </c>
      <c r="AP7" s="6"/>
      <c r="AQ7" s="6"/>
      <c r="AR7" s="6"/>
      <c r="AS7" s="6"/>
      <c r="AT7" s="6"/>
      <c r="AU7" s="6"/>
      <c r="AV7" s="6"/>
      <c r="AW7" s="6"/>
      <c r="AX7" s="6">
        <v>2011</v>
      </c>
      <c r="AY7" s="6"/>
      <c r="AZ7" s="6">
        <v>2012</v>
      </c>
      <c r="BA7" s="6"/>
      <c r="BB7" s="6"/>
      <c r="BC7" s="6"/>
      <c r="BD7" s="6"/>
      <c r="BE7" s="6"/>
      <c r="BF7" s="6"/>
      <c r="BG7" s="6"/>
      <c r="BH7" s="6"/>
      <c r="BI7" s="6">
        <v>2012</v>
      </c>
      <c r="BJ7" s="6"/>
      <c r="BK7" s="6">
        <v>2013</v>
      </c>
      <c r="BL7" s="6"/>
      <c r="BM7" s="6"/>
      <c r="BN7" s="6"/>
      <c r="BO7" s="6"/>
      <c r="BP7" s="6"/>
      <c r="BQ7" s="6"/>
      <c r="BR7" s="6"/>
      <c r="BS7" s="6"/>
      <c r="BT7" s="6">
        <v>2013</v>
      </c>
      <c r="BU7" s="6"/>
      <c r="BV7" s="6">
        <v>2014</v>
      </c>
      <c r="BW7" s="6"/>
      <c r="BX7" s="6"/>
      <c r="BY7" s="6"/>
      <c r="BZ7" s="6"/>
      <c r="CA7" s="6"/>
      <c r="CB7" s="6"/>
      <c r="CC7" s="6"/>
      <c r="CD7" s="6"/>
      <c r="CE7" s="6">
        <v>2014</v>
      </c>
      <c r="CF7" s="6"/>
      <c r="CG7" s="6">
        <v>2015</v>
      </c>
      <c r="CH7" s="6"/>
      <c r="CI7" s="6"/>
      <c r="CJ7" s="6"/>
      <c r="CK7" s="6"/>
      <c r="CL7" s="6"/>
      <c r="CM7" s="6"/>
      <c r="CN7" s="6"/>
      <c r="CO7" s="6"/>
      <c r="CP7" s="6">
        <v>2015</v>
      </c>
      <c r="CQ7" s="6"/>
      <c r="CR7" s="6">
        <v>2016</v>
      </c>
      <c r="CS7" s="6"/>
      <c r="CT7" s="6"/>
      <c r="CU7" s="6"/>
      <c r="CV7" s="6"/>
      <c r="CW7" s="6"/>
      <c r="CX7" s="6"/>
      <c r="CY7" s="6"/>
      <c r="CZ7" s="6"/>
      <c r="DA7" s="6">
        <v>2015</v>
      </c>
    </row>
    <row r="8" spans="2:105" ht="12">
      <c r="B8" s="43"/>
      <c r="C8" s="43"/>
      <c r="D8" s="43"/>
      <c r="E8" s="43"/>
      <c r="F8" s="43"/>
      <c r="G8" s="8"/>
      <c r="H8" s="43"/>
      <c r="I8" s="43"/>
      <c r="J8" s="43"/>
      <c r="K8" s="43"/>
      <c r="L8" s="43"/>
      <c r="M8" s="43"/>
      <c r="N8" s="43"/>
      <c r="O8" s="43"/>
      <c r="P8" s="43"/>
      <c r="Q8" s="43"/>
      <c r="R8" s="1"/>
      <c r="S8" s="43"/>
      <c r="T8" s="43"/>
      <c r="U8" s="43"/>
      <c r="V8" s="43"/>
      <c r="W8" s="43"/>
      <c r="X8" s="43"/>
      <c r="Y8" s="43"/>
      <c r="Z8" s="43"/>
      <c r="AA8" s="43"/>
      <c r="AB8" s="43"/>
      <c r="AC8" s="1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26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26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26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26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26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26"/>
      <c r="CR8" s="43"/>
      <c r="CS8" s="43"/>
      <c r="CT8" s="43"/>
      <c r="CU8" s="43"/>
      <c r="CV8" s="43"/>
      <c r="CW8" s="43"/>
      <c r="CX8" s="43"/>
      <c r="CY8" s="43"/>
      <c r="CZ8" s="43"/>
      <c r="DA8" s="43"/>
    </row>
    <row r="9" spans="2:105" ht="12">
      <c r="B9" s="1" t="s">
        <v>49</v>
      </c>
      <c r="C9" s="1" t="s">
        <v>49</v>
      </c>
      <c r="D9" s="1" t="s">
        <v>9</v>
      </c>
      <c r="E9" s="1" t="s">
        <v>52</v>
      </c>
      <c r="F9" s="1" t="s">
        <v>52</v>
      </c>
      <c r="G9" s="1"/>
      <c r="H9" s="1" t="s">
        <v>49</v>
      </c>
      <c r="I9" s="1" t="s">
        <v>49</v>
      </c>
      <c r="J9" s="1" t="s">
        <v>9</v>
      </c>
      <c r="K9" s="1" t="s">
        <v>52</v>
      </c>
      <c r="L9" s="1" t="s">
        <v>52</v>
      </c>
      <c r="M9" s="1" t="s">
        <v>11</v>
      </c>
      <c r="N9" s="1" t="s">
        <v>11</v>
      </c>
      <c r="O9" s="1" t="s">
        <v>11</v>
      </c>
      <c r="P9" s="1" t="s">
        <v>11</v>
      </c>
      <c r="Q9" s="1" t="s">
        <v>11</v>
      </c>
      <c r="R9" s="1"/>
      <c r="S9" s="1" t="s">
        <v>49</v>
      </c>
      <c r="T9" s="1" t="s">
        <v>49</v>
      </c>
      <c r="U9" s="1" t="s">
        <v>9</v>
      </c>
      <c r="V9" s="1" t="s">
        <v>52</v>
      </c>
      <c r="W9" s="1" t="s">
        <v>52</v>
      </c>
      <c r="X9" s="1" t="s">
        <v>11</v>
      </c>
      <c r="Y9" s="1" t="s">
        <v>11</v>
      </c>
      <c r="Z9" s="1" t="s">
        <v>11</v>
      </c>
      <c r="AA9" s="1" t="s">
        <v>11</v>
      </c>
      <c r="AB9" s="1" t="s">
        <v>11</v>
      </c>
      <c r="AC9" s="1"/>
      <c r="AD9" s="1" t="s">
        <v>49</v>
      </c>
      <c r="AE9" s="1" t="s">
        <v>49</v>
      </c>
      <c r="AF9" s="1" t="s">
        <v>9</v>
      </c>
      <c r="AG9" s="1" t="s">
        <v>52</v>
      </c>
      <c r="AH9" s="1" t="s">
        <v>52</v>
      </c>
      <c r="AI9" s="1" t="s">
        <v>11</v>
      </c>
      <c r="AJ9" s="1" t="s">
        <v>11</v>
      </c>
      <c r="AK9" s="1" t="s">
        <v>11</v>
      </c>
      <c r="AL9" s="1" t="s">
        <v>11</v>
      </c>
      <c r="AM9" s="1" t="s">
        <v>11</v>
      </c>
      <c r="AN9" s="44"/>
      <c r="AO9" s="1" t="s">
        <v>49</v>
      </c>
      <c r="AP9" s="1" t="s">
        <v>49</v>
      </c>
      <c r="AQ9" s="1" t="s">
        <v>9</v>
      </c>
      <c r="AR9" s="1" t="s">
        <v>52</v>
      </c>
      <c r="AS9" s="1" t="s">
        <v>52</v>
      </c>
      <c r="AT9" s="1" t="s">
        <v>11</v>
      </c>
      <c r="AU9" s="1" t="s">
        <v>11</v>
      </c>
      <c r="AV9" s="1" t="s">
        <v>11</v>
      </c>
      <c r="AW9" s="1" t="s">
        <v>11</v>
      </c>
      <c r="AX9" s="1" t="s">
        <v>11</v>
      </c>
      <c r="AY9" s="44"/>
      <c r="AZ9" s="1" t="s">
        <v>49</v>
      </c>
      <c r="BA9" s="1" t="s">
        <v>49</v>
      </c>
      <c r="BB9" s="1" t="s">
        <v>9</v>
      </c>
      <c r="BC9" s="1" t="s">
        <v>52</v>
      </c>
      <c r="BD9" s="1" t="s">
        <v>52</v>
      </c>
      <c r="BE9" s="1" t="s">
        <v>11</v>
      </c>
      <c r="BF9" s="1" t="s">
        <v>11</v>
      </c>
      <c r="BG9" s="1" t="s">
        <v>11</v>
      </c>
      <c r="BH9" s="1" t="s">
        <v>11</v>
      </c>
      <c r="BI9" s="1" t="s">
        <v>11</v>
      </c>
      <c r="BJ9" s="44"/>
      <c r="BK9" s="1" t="s">
        <v>49</v>
      </c>
      <c r="BL9" s="1" t="s">
        <v>49</v>
      </c>
      <c r="BM9" s="1" t="s">
        <v>9</v>
      </c>
      <c r="BN9" s="1" t="s">
        <v>52</v>
      </c>
      <c r="BO9" s="1" t="s">
        <v>52</v>
      </c>
      <c r="BP9" s="1" t="s">
        <v>11</v>
      </c>
      <c r="BQ9" s="1" t="s">
        <v>11</v>
      </c>
      <c r="BR9" s="1" t="s">
        <v>11</v>
      </c>
      <c r="BS9" s="1" t="s">
        <v>11</v>
      </c>
      <c r="BT9" s="1" t="s">
        <v>11</v>
      </c>
      <c r="BU9" s="44"/>
      <c r="BV9" s="1" t="s">
        <v>49</v>
      </c>
      <c r="BW9" s="1" t="s">
        <v>49</v>
      </c>
      <c r="BX9" s="1" t="s">
        <v>9</v>
      </c>
      <c r="BY9" s="1" t="s">
        <v>52</v>
      </c>
      <c r="BZ9" s="1" t="s">
        <v>52</v>
      </c>
      <c r="CA9" s="1" t="s">
        <v>11</v>
      </c>
      <c r="CB9" s="1" t="s">
        <v>11</v>
      </c>
      <c r="CC9" s="1" t="s">
        <v>11</v>
      </c>
      <c r="CD9" s="1" t="s">
        <v>11</v>
      </c>
      <c r="CE9" s="1" t="s">
        <v>11</v>
      </c>
      <c r="CF9" s="44"/>
      <c r="CG9" s="1" t="s">
        <v>49</v>
      </c>
      <c r="CH9" s="1" t="s">
        <v>49</v>
      </c>
      <c r="CI9" s="1" t="s">
        <v>9</v>
      </c>
      <c r="CJ9" s="1" t="s">
        <v>52</v>
      </c>
      <c r="CK9" s="1" t="s">
        <v>52</v>
      </c>
      <c r="CL9" s="1" t="s">
        <v>11</v>
      </c>
      <c r="CM9" s="1" t="s">
        <v>11</v>
      </c>
      <c r="CN9" s="1" t="s">
        <v>11</v>
      </c>
      <c r="CO9" s="1" t="s">
        <v>11</v>
      </c>
      <c r="CP9" s="1" t="s">
        <v>11</v>
      </c>
      <c r="CQ9" s="44"/>
      <c r="CR9" s="1" t="s">
        <v>49</v>
      </c>
      <c r="CS9" s="1" t="s">
        <v>49</v>
      </c>
      <c r="CT9" s="1" t="s">
        <v>9</v>
      </c>
      <c r="CU9" s="1" t="s">
        <v>52</v>
      </c>
      <c r="CV9" s="1" t="s">
        <v>52</v>
      </c>
      <c r="CW9" s="1" t="s">
        <v>11</v>
      </c>
      <c r="CX9" s="1" t="s">
        <v>11</v>
      </c>
      <c r="CY9" s="1" t="s">
        <v>11</v>
      </c>
      <c r="CZ9" s="1" t="s">
        <v>11</v>
      </c>
      <c r="DA9" s="1" t="s">
        <v>11</v>
      </c>
    </row>
    <row r="10" spans="1:105" ht="12">
      <c r="A10" s="2" t="s">
        <v>50</v>
      </c>
      <c r="B10" s="1" t="s">
        <v>12</v>
      </c>
      <c r="C10" s="1" t="s">
        <v>51</v>
      </c>
      <c r="D10" s="1" t="s">
        <v>13</v>
      </c>
      <c r="E10" s="1" t="s">
        <v>12</v>
      </c>
      <c r="F10" s="1" t="s">
        <v>53</v>
      </c>
      <c r="G10" s="1"/>
      <c r="H10" s="1" t="s">
        <v>12</v>
      </c>
      <c r="I10" s="1" t="s">
        <v>51</v>
      </c>
      <c r="J10" s="1" t="s">
        <v>13</v>
      </c>
      <c r="K10" s="1" t="s">
        <v>12</v>
      </c>
      <c r="L10" s="1" t="s">
        <v>53</v>
      </c>
      <c r="M10" s="1" t="s">
        <v>58</v>
      </c>
      <c r="N10" s="1" t="s">
        <v>59</v>
      </c>
      <c r="O10" s="1" t="s">
        <v>15</v>
      </c>
      <c r="P10" s="1" t="s">
        <v>54</v>
      </c>
      <c r="Q10" s="1" t="s">
        <v>53</v>
      </c>
      <c r="R10" s="1"/>
      <c r="S10" s="1" t="s">
        <v>12</v>
      </c>
      <c r="T10" s="1" t="s">
        <v>51</v>
      </c>
      <c r="U10" s="1" t="s">
        <v>13</v>
      </c>
      <c r="V10" s="1" t="s">
        <v>12</v>
      </c>
      <c r="W10" s="1" t="s">
        <v>53</v>
      </c>
      <c r="X10" s="1" t="s">
        <v>58</v>
      </c>
      <c r="Y10" s="1" t="s">
        <v>59</v>
      </c>
      <c r="Z10" s="1" t="s">
        <v>15</v>
      </c>
      <c r="AA10" s="1" t="s">
        <v>52</v>
      </c>
      <c r="AB10" s="1" t="s">
        <v>16</v>
      </c>
      <c r="AC10" s="1"/>
      <c r="AD10" s="1" t="s">
        <v>12</v>
      </c>
      <c r="AE10" s="1" t="s">
        <v>51</v>
      </c>
      <c r="AF10" s="1" t="s">
        <v>13</v>
      </c>
      <c r="AG10" s="1" t="s">
        <v>12</v>
      </c>
      <c r="AH10" s="1" t="s">
        <v>53</v>
      </c>
      <c r="AI10" s="1" t="s">
        <v>14</v>
      </c>
      <c r="AJ10" s="1" t="s">
        <v>59</v>
      </c>
      <c r="AK10" s="1" t="s">
        <v>15</v>
      </c>
      <c r="AL10" s="1" t="s">
        <v>52</v>
      </c>
      <c r="AM10" s="1" t="s">
        <v>16</v>
      </c>
      <c r="AN10" s="1"/>
      <c r="AO10" s="1" t="s">
        <v>12</v>
      </c>
      <c r="AP10" s="1" t="s">
        <v>51</v>
      </c>
      <c r="AQ10" s="1" t="s">
        <v>13</v>
      </c>
      <c r="AR10" s="1" t="s">
        <v>12</v>
      </c>
      <c r="AS10" s="1" t="s">
        <v>53</v>
      </c>
      <c r="AT10" s="1" t="s">
        <v>14</v>
      </c>
      <c r="AU10" s="1" t="s">
        <v>59</v>
      </c>
      <c r="AV10" s="1" t="s">
        <v>15</v>
      </c>
      <c r="AW10" s="1" t="s">
        <v>52</v>
      </c>
      <c r="AX10" s="1" t="s">
        <v>16</v>
      </c>
      <c r="AY10" s="1"/>
      <c r="AZ10" s="1" t="s">
        <v>12</v>
      </c>
      <c r="BA10" s="1" t="s">
        <v>51</v>
      </c>
      <c r="BB10" s="1" t="s">
        <v>13</v>
      </c>
      <c r="BC10" s="1" t="s">
        <v>12</v>
      </c>
      <c r="BD10" s="1" t="s">
        <v>53</v>
      </c>
      <c r="BE10" s="1" t="s">
        <v>14</v>
      </c>
      <c r="BF10" s="1" t="s">
        <v>59</v>
      </c>
      <c r="BG10" s="1" t="s">
        <v>15</v>
      </c>
      <c r="BH10" s="1" t="s">
        <v>52</v>
      </c>
      <c r="BI10" s="1" t="s">
        <v>16</v>
      </c>
      <c r="BJ10" s="1"/>
      <c r="BK10" s="1" t="s">
        <v>12</v>
      </c>
      <c r="BL10" s="1" t="s">
        <v>51</v>
      </c>
      <c r="BM10" s="1" t="s">
        <v>13</v>
      </c>
      <c r="BN10" s="1" t="s">
        <v>12</v>
      </c>
      <c r="BO10" s="1" t="s">
        <v>53</v>
      </c>
      <c r="BP10" s="1" t="s">
        <v>14</v>
      </c>
      <c r="BQ10" s="1" t="s">
        <v>59</v>
      </c>
      <c r="BR10" s="1" t="s">
        <v>15</v>
      </c>
      <c r="BS10" s="1" t="s">
        <v>52</v>
      </c>
      <c r="BT10" s="1" t="s">
        <v>16</v>
      </c>
      <c r="BU10" s="1"/>
      <c r="BV10" s="1" t="s">
        <v>12</v>
      </c>
      <c r="BW10" s="1" t="s">
        <v>51</v>
      </c>
      <c r="BX10" s="1" t="s">
        <v>13</v>
      </c>
      <c r="BY10" s="1" t="s">
        <v>12</v>
      </c>
      <c r="BZ10" s="1" t="s">
        <v>53</v>
      </c>
      <c r="CA10" s="1" t="s">
        <v>14</v>
      </c>
      <c r="CB10" s="1" t="s">
        <v>59</v>
      </c>
      <c r="CC10" s="1" t="s">
        <v>15</v>
      </c>
      <c r="CD10" s="1" t="s">
        <v>52</v>
      </c>
      <c r="CE10" s="1" t="s">
        <v>16</v>
      </c>
      <c r="CF10" s="1"/>
      <c r="CG10" s="1" t="s">
        <v>12</v>
      </c>
      <c r="CH10" s="1" t="s">
        <v>51</v>
      </c>
      <c r="CI10" s="1" t="s">
        <v>13</v>
      </c>
      <c r="CJ10" s="1" t="s">
        <v>12</v>
      </c>
      <c r="CK10" s="1" t="s">
        <v>53</v>
      </c>
      <c r="CL10" s="1" t="s">
        <v>14</v>
      </c>
      <c r="CM10" s="1" t="s">
        <v>59</v>
      </c>
      <c r="CN10" s="1" t="s">
        <v>15</v>
      </c>
      <c r="CO10" s="1" t="s">
        <v>52</v>
      </c>
      <c r="CP10" s="1" t="s">
        <v>16</v>
      </c>
      <c r="CQ10" s="1"/>
      <c r="CR10" s="1" t="s">
        <v>12</v>
      </c>
      <c r="CS10" s="1" t="s">
        <v>51</v>
      </c>
      <c r="CT10" s="1" t="s">
        <v>13</v>
      </c>
      <c r="CU10" s="1" t="s">
        <v>12</v>
      </c>
      <c r="CV10" s="1" t="s">
        <v>53</v>
      </c>
      <c r="CW10" s="1" t="s">
        <v>14</v>
      </c>
      <c r="CX10" s="1" t="s">
        <v>59</v>
      </c>
      <c r="CY10" s="1" t="s">
        <v>15</v>
      </c>
      <c r="CZ10" s="1" t="s">
        <v>52</v>
      </c>
      <c r="DA10" s="1" t="s">
        <v>16</v>
      </c>
    </row>
    <row r="11" spans="1:105" ht="12.75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</row>
    <row r="12" spans="1:105" ht="12">
      <c r="A12" s="1" t="s">
        <v>17</v>
      </c>
      <c r="B12" s="10">
        <v>17951</v>
      </c>
      <c r="C12" s="10">
        <v>16308</v>
      </c>
      <c r="D12" s="13">
        <f>E12/C12</f>
        <v>136.0642016188374</v>
      </c>
      <c r="E12" s="10">
        <v>2218935</v>
      </c>
      <c r="F12" s="10">
        <v>2145728</v>
      </c>
      <c r="G12" s="10"/>
      <c r="H12" s="10">
        <v>18582</v>
      </c>
      <c r="I12" s="10">
        <v>17370</v>
      </c>
      <c r="J12" s="13">
        <f>K12/I12</f>
        <v>122.68716177317214</v>
      </c>
      <c r="K12" s="10">
        <v>2131076</v>
      </c>
      <c r="L12" s="10">
        <v>2054934</v>
      </c>
      <c r="M12" s="32">
        <f aca="true" t="shared" si="0" ref="M12:N14">H12*100/B12-100</f>
        <v>3.5151245055985783</v>
      </c>
      <c r="N12" s="32">
        <f t="shared" si="0"/>
        <v>6.512141280353205</v>
      </c>
      <c r="O12" s="32">
        <f aca="true" t="shared" si="1" ref="O12:Q13">J12*100/D12-100</f>
        <v>-9.831417585603404</v>
      </c>
      <c r="P12" s="32">
        <f t="shared" si="1"/>
        <v>-3.9595121082861766</v>
      </c>
      <c r="Q12" s="32">
        <f t="shared" si="1"/>
        <v>-4.23138440659767</v>
      </c>
      <c r="R12" s="32"/>
      <c r="S12" s="10">
        <v>18033</v>
      </c>
      <c r="T12" s="10">
        <v>16843</v>
      </c>
      <c r="U12" s="13">
        <f>V12/T12</f>
        <v>132.216707237428</v>
      </c>
      <c r="V12" s="10">
        <v>2226926</v>
      </c>
      <c r="W12" s="10">
        <v>2151213</v>
      </c>
      <c r="X12" s="32">
        <f aca="true" t="shared" si="2" ref="X12:Y25">S12*100/H12-100</f>
        <v>-2.9544720697449094</v>
      </c>
      <c r="Y12" s="32">
        <f t="shared" si="2"/>
        <v>-3.03396660909614</v>
      </c>
      <c r="Z12" s="32">
        <f aca="true" t="shared" si="3" ref="Z12:AB13">U12*100/J12-100</f>
        <v>7.767353426819341</v>
      </c>
      <c r="AA12" s="32">
        <f t="shared" si="3"/>
        <v>4.497727908343009</v>
      </c>
      <c r="AB12" s="32">
        <f t="shared" si="3"/>
        <v>4.685259964553609</v>
      </c>
      <c r="AC12" s="32"/>
      <c r="AD12" s="10">
        <v>19543</v>
      </c>
      <c r="AE12" s="10">
        <v>18549</v>
      </c>
      <c r="AF12" s="13">
        <f>AG12/AE12</f>
        <v>142.0649630707855</v>
      </c>
      <c r="AG12" s="10">
        <v>2635163</v>
      </c>
      <c r="AH12" s="10">
        <v>2528918</v>
      </c>
      <c r="AI12" s="32">
        <f>AD12*100/S12-100</f>
        <v>8.373537403648868</v>
      </c>
      <c r="AJ12" s="32">
        <f>AE12*100/T12-100</f>
        <v>10.128836905539387</v>
      </c>
      <c r="AK12" s="32">
        <f>AF12*100/U12-100</f>
        <v>7.448571393986143</v>
      </c>
      <c r="AL12" s="32">
        <f>AG12*100/V12-100</f>
        <v>18.331861947815057</v>
      </c>
      <c r="AM12" s="32">
        <f>AH12*100/W12-100</f>
        <v>17.55776857056925</v>
      </c>
      <c r="AN12" s="32"/>
      <c r="AO12" s="10">
        <v>19685</v>
      </c>
      <c r="AP12" s="10">
        <v>18620</v>
      </c>
      <c r="AQ12" s="13">
        <f>AR12/AP12</f>
        <v>146.90042964554243</v>
      </c>
      <c r="AR12" s="10">
        <v>2735286</v>
      </c>
      <c r="AS12" s="10">
        <v>2656049</v>
      </c>
      <c r="AT12" s="32">
        <f>AO12*100/AD12-100</f>
        <v>0.7266028757099718</v>
      </c>
      <c r="AU12" s="32">
        <f>AP12*100/AE12-100</f>
        <v>0.3827699606447794</v>
      </c>
      <c r="AV12" s="32">
        <f>AQ12*100/AF12-100</f>
        <v>3.403701004270559</v>
      </c>
      <c r="AW12" s="32">
        <f>AR12*100/AG12-100</f>
        <v>3.799499309909862</v>
      </c>
      <c r="AX12" s="32">
        <f>AS12*100/AH12-100</f>
        <v>5.027090637181587</v>
      </c>
      <c r="AY12" s="32"/>
      <c r="AZ12" s="10">
        <v>19186</v>
      </c>
      <c r="BA12" s="10">
        <v>17753</v>
      </c>
      <c r="BB12" s="13">
        <f aca="true" t="shared" si="4" ref="BB12:BB23">BC12/BA12</f>
        <v>144.01926434968738</v>
      </c>
      <c r="BC12" s="10">
        <v>2556774</v>
      </c>
      <c r="BD12" s="10">
        <v>2471457</v>
      </c>
      <c r="BE12" s="32">
        <f>AZ12*100/AO12-100</f>
        <v>-2.5349250698501464</v>
      </c>
      <c r="BF12" s="32">
        <f>BA12*100/AP12-100</f>
        <v>-4.656283566058008</v>
      </c>
      <c r="BG12" s="32">
        <f>BB12*100/AQ12-100</f>
        <v>-1.9613048803240645</v>
      </c>
      <c r="BH12" s="32">
        <f>BC12*100/AR12-100</f>
        <v>-6.526264529559242</v>
      </c>
      <c r="BI12" s="32">
        <f>BD12*100/AS12-100</f>
        <v>-6.949871783238933</v>
      </c>
      <c r="BJ12" s="32"/>
      <c r="BK12" s="10">
        <v>18999</v>
      </c>
      <c r="BL12" s="10">
        <v>17539</v>
      </c>
      <c r="BM12" s="13">
        <f>BN12/BL12</f>
        <v>116.1389474884543</v>
      </c>
      <c r="BN12" s="10">
        <v>2036961</v>
      </c>
      <c r="BO12" s="10">
        <v>1982898</v>
      </c>
      <c r="BP12" s="32">
        <f>BK12*100/AZ12-100</f>
        <v>-0.9746690295006744</v>
      </c>
      <c r="BQ12" s="32">
        <f>BL12*100/BA12-100</f>
        <v>-1.2054300681574972</v>
      </c>
      <c r="BR12" s="32">
        <f>BM12*100/BB12-100</f>
        <v>-19.358741337226945</v>
      </c>
      <c r="BS12" s="32">
        <f>BN12*100/BC12-100</f>
        <v>-20.330815316488668</v>
      </c>
      <c r="BT12" s="32">
        <f>BO12*100/BD12-100</f>
        <v>-19.76805584721886</v>
      </c>
      <c r="BU12" s="32"/>
      <c r="BV12" s="10">
        <v>19093</v>
      </c>
      <c r="BW12" s="10">
        <v>17626</v>
      </c>
      <c r="BX12" s="46"/>
      <c r="BY12" s="10">
        <v>2283931</v>
      </c>
      <c r="BZ12" s="10">
        <v>2226901</v>
      </c>
      <c r="CA12" s="32">
        <f>BV12*100/BK12-100</f>
        <v>0.4947628822569641</v>
      </c>
      <c r="CB12" s="32">
        <f>BW12*100/BL12-100</f>
        <v>0.49603740236045724</v>
      </c>
      <c r="CC12" s="32">
        <f>BX12*100/BM12-100</f>
        <v>-100</v>
      </c>
      <c r="CD12" s="32">
        <f>BY12*100/BN12-100</f>
        <v>12.124434390250968</v>
      </c>
      <c r="CE12" s="32">
        <f>BZ12*100/BO12-100</f>
        <v>12.305373246631945</v>
      </c>
      <c r="CF12" s="32"/>
      <c r="CG12" s="10">
        <v>18648</v>
      </c>
      <c r="CH12" s="10">
        <v>17190</v>
      </c>
      <c r="CI12" s="13">
        <f>CJ12/CH12</f>
        <v>129.8719604421175</v>
      </c>
      <c r="CJ12" s="40">
        <v>2232499</v>
      </c>
      <c r="CK12" s="40">
        <v>2167683</v>
      </c>
      <c r="CL12" s="32">
        <f>CG12*100/BV12-100</f>
        <v>-2.3306971141255985</v>
      </c>
      <c r="CM12" s="32">
        <f>CH12*100/BW12-100</f>
        <v>-2.473618518098263</v>
      </c>
      <c r="CN12" s="32" t="e">
        <f>CI12*100/BX12-100</f>
        <v>#DIV/0!</v>
      </c>
      <c r="CO12" s="32">
        <f>CJ12*100/BY12-100</f>
        <v>-2.2519069096220505</v>
      </c>
      <c r="CP12" s="32">
        <f>CK12*100/BZ12-100</f>
        <v>-2.659211163855062</v>
      </c>
      <c r="CQ12" s="32"/>
      <c r="CR12" s="10"/>
      <c r="CS12" s="10"/>
      <c r="CT12" s="13" t="e">
        <f>CU12/CS12</f>
        <v>#DIV/0!</v>
      </c>
      <c r="CU12" s="10"/>
      <c r="CV12" s="10"/>
      <c r="CW12" s="32">
        <f>CR12*100/CG12-100</f>
        <v>-100</v>
      </c>
      <c r="CX12" s="32">
        <f>CS12*100/CH12-100</f>
        <v>-100</v>
      </c>
      <c r="CY12" s="32" t="e">
        <f>CT12*100/CI12-100</f>
        <v>#DIV/0!</v>
      </c>
      <c r="CZ12" s="32">
        <f>CU12*100/CJ12-100</f>
        <v>-100</v>
      </c>
      <c r="DA12" s="32">
        <f>CV12*100/CK12-100</f>
        <v>-100</v>
      </c>
    </row>
    <row r="13" spans="1:105" ht="12">
      <c r="A13" s="1" t="s">
        <v>18</v>
      </c>
      <c r="B13" s="10">
        <v>29679</v>
      </c>
      <c r="C13" s="10">
        <v>28868</v>
      </c>
      <c r="D13" s="13">
        <f aca="true" t="shared" si="5" ref="D13:D25">E13/C13</f>
        <v>38.348309546903145</v>
      </c>
      <c r="E13" s="10">
        <v>1107039</v>
      </c>
      <c r="F13" s="10">
        <v>1061893</v>
      </c>
      <c r="G13" s="10"/>
      <c r="H13" s="10">
        <v>29732</v>
      </c>
      <c r="I13" s="10">
        <v>28900</v>
      </c>
      <c r="J13" s="13">
        <f aca="true" t="shared" si="6" ref="J13:J25">K13/I13</f>
        <v>51.06574394463668</v>
      </c>
      <c r="K13" s="10">
        <v>1475800</v>
      </c>
      <c r="L13" s="10">
        <v>1343867</v>
      </c>
      <c r="M13" s="32">
        <f t="shared" si="0"/>
        <v>0.17857744533171171</v>
      </c>
      <c r="N13" s="32">
        <f t="shared" si="0"/>
        <v>0.11084938340030703</v>
      </c>
      <c r="O13" s="32">
        <f t="shared" si="1"/>
        <v>33.16295958803363</v>
      </c>
      <c r="P13" s="32">
        <f t="shared" si="1"/>
        <v>33.31056990765455</v>
      </c>
      <c r="Q13" s="32">
        <f t="shared" si="1"/>
        <v>26.5538994983487</v>
      </c>
      <c r="R13" s="32"/>
      <c r="S13" s="10">
        <v>29726</v>
      </c>
      <c r="T13" s="10">
        <v>28796</v>
      </c>
      <c r="U13" s="13">
        <f aca="true" t="shared" si="7" ref="U13:U25">V13/T13</f>
        <v>44.823135157660786</v>
      </c>
      <c r="V13" s="10">
        <v>1290727</v>
      </c>
      <c r="W13" s="10">
        <v>1161792</v>
      </c>
      <c r="X13" s="32">
        <f t="shared" si="2"/>
        <v>-0.02018027714247239</v>
      </c>
      <c r="Y13" s="32">
        <f t="shared" si="2"/>
        <v>-0.35986159169550547</v>
      </c>
      <c r="Z13" s="32">
        <f t="shared" si="3"/>
        <v>-12.224650626345252</v>
      </c>
      <c r="AA13" s="32">
        <f t="shared" si="3"/>
        <v>-12.540520395717579</v>
      </c>
      <c r="AB13" s="32">
        <f t="shared" si="3"/>
        <v>-13.54858776947421</v>
      </c>
      <c r="AC13" s="32"/>
      <c r="AD13" s="10">
        <v>30020</v>
      </c>
      <c r="AE13" s="10">
        <v>29248</v>
      </c>
      <c r="AF13" s="13">
        <f aca="true" t="shared" si="8" ref="AF13:AF23">AG13/AE13</f>
        <v>46.29301148796499</v>
      </c>
      <c r="AG13" s="10">
        <v>1353978</v>
      </c>
      <c r="AH13" s="10">
        <v>1154763</v>
      </c>
      <c r="AI13" s="32">
        <f aca="true" t="shared" si="9" ref="AI13:AI25">AD13*100/S13-100</f>
        <v>0.9890331696158228</v>
      </c>
      <c r="AJ13" s="32">
        <f aca="true" t="shared" si="10" ref="AJ13:AJ25">AE13*100/T13-100</f>
        <v>1.5696624531184824</v>
      </c>
      <c r="AK13" s="32">
        <f aca="true" t="shared" si="11" ref="AK13:AK25">AF13*100/U13-100</f>
        <v>3.2792804990861555</v>
      </c>
      <c r="AL13" s="32">
        <f aca="true" t="shared" si="12" ref="AL13:AL25">AG13*100/V13-100</f>
        <v>4.900416586931243</v>
      </c>
      <c r="AM13" s="32">
        <f aca="true" t="shared" si="13" ref="AM13:AM25">AH13*100/W13-100</f>
        <v>-0.6050136341100654</v>
      </c>
      <c r="AN13" s="32"/>
      <c r="AO13" s="10">
        <v>30062</v>
      </c>
      <c r="AP13" s="10">
        <v>29251</v>
      </c>
      <c r="AQ13" s="13">
        <f aca="true" t="shared" si="14" ref="AQ13:AQ23">AR13/AP13</f>
        <v>41.60517589142252</v>
      </c>
      <c r="AR13" s="10">
        <v>1216993</v>
      </c>
      <c r="AS13" s="10">
        <v>1116725</v>
      </c>
      <c r="AT13" s="32">
        <f aca="true" t="shared" si="15" ref="AT13:AT25">AO13*100/AD13-100</f>
        <v>0.1399067288474356</v>
      </c>
      <c r="AU13" s="32">
        <f aca="true" t="shared" si="16" ref="AU13:AU25">AP13*100/AE13-100</f>
        <v>0.010257111597368862</v>
      </c>
      <c r="AV13" s="32">
        <f aca="true" t="shared" si="17" ref="AV13:AV25">AQ13*100/AF13-100</f>
        <v>-10.126443378524172</v>
      </c>
      <c r="AW13" s="32">
        <f aca="true" t="shared" si="18" ref="AW13:AW25">AR13*100/AG13-100</f>
        <v>-10.117224947525003</v>
      </c>
      <c r="AX13" s="32">
        <f aca="true" t="shared" si="19" ref="AX13:AX25">AS13*100/AH13-100</f>
        <v>-3.2940092469190603</v>
      </c>
      <c r="AY13" s="32"/>
      <c r="AZ13" s="10">
        <v>29736</v>
      </c>
      <c r="BA13" s="10">
        <v>28484</v>
      </c>
      <c r="BB13" s="13">
        <f t="shared" si="4"/>
        <v>38.78626597388007</v>
      </c>
      <c r="BC13" s="10">
        <v>1104788</v>
      </c>
      <c r="BD13" s="10">
        <v>1047661</v>
      </c>
      <c r="BE13" s="32">
        <f aca="true" t="shared" si="20" ref="BE13:BE23">AZ13*100/AO13-100</f>
        <v>-1.0844255205907842</v>
      </c>
      <c r="BF13" s="32">
        <f aca="true" t="shared" si="21" ref="BF13:BF23">BA13*100/AP13-100</f>
        <v>-2.6221325766640433</v>
      </c>
      <c r="BG13" s="32">
        <f aca="true" t="shared" si="22" ref="BG13:BG23">BB13*100/AQ13-100</f>
        <v>-6.775382767035978</v>
      </c>
      <c r="BH13" s="32">
        <f aca="true" t="shared" si="23" ref="BH13:BH23">BC13*100/AR13-100</f>
        <v>-9.219855824971873</v>
      </c>
      <c r="BI13" s="32">
        <f aca="true" t="shared" si="24" ref="BI13:BI23">BD13*100/AS13-100</f>
        <v>-6.18451274933399</v>
      </c>
      <c r="BJ13" s="32"/>
      <c r="BK13" s="10">
        <v>30581</v>
      </c>
      <c r="BL13" s="10">
        <v>29727</v>
      </c>
      <c r="BM13" s="13">
        <f aca="true" t="shared" si="25" ref="BM13:BM23">BN13/BL13</f>
        <v>46.67968513472601</v>
      </c>
      <c r="BN13" s="10">
        <v>1387647</v>
      </c>
      <c r="BO13" s="10">
        <v>1311749</v>
      </c>
      <c r="BP13" s="32">
        <f aca="true" t="shared" si="26" ref="BP13:BP23">BK13*100/AZ13-100</f>
        <v>2.841673392520846</v>
      </c>
      <c r="BQ13" s="32">
        <f aca="true" t="shared" si="27" ref="BQ13:BQ23">BL13*100/BA13-100</f>
        <v>4.363853391377617</v>
      </c>
      <c r="BR13" s="32">
        <f aca="true" t="shared" si="28" ref="BR13:BR23">BM13*100/BB13-100</f>
        <v>20.35106747878649</v>
      </c>
      <c r="BS13" s="32">
        <f aca="true" t="shared" si="29" ref="BS13:BS23">BN13*100/BC13-100</f>
        <v>25.603011618518664</v>
      </c>
      <c r="BT13" s="32">
        <f aca="true" t="shared" si="30" ref="BT13:BT23">BO13*100/BD13-100</f>
        <v>25.20739055858718</v>
      </c>
      <c r="BU13" s="32"/>
      <c r="BV13" s="10">
        <v>29766</v>
      </c>
      <c r="BW13" s="10">
        <v>28969</v>
      </c>
      <c r="BX13" s="13">
        <f aca="true" t="shared" si="31" ref="BX13:BX23">BY13/BW13</f>
        <v>39.60806379232973</v>
      </c>
      <c r="BY13" s="10">
        <v>1147406</v>
      </c>
      <c r="BZ13" s="10">
        <v>1107658</v>
      </c>
      <c r="CA13" s="32">
        <f aca="true" t="shared" si="32" ref="CA13:CA23">BV13*100/BK13-100</f>
        <v>-2.6650534645695103</v>
      </c>
      <c r="CB13" s="32">
        <f aca="true" t="shared" si="33" ref="CB13:CB23">BW13*100/BL13-100</f>
        <v>-2.5498704881084535</v>
      </c>
      <c r="CC13" s="32">
        <f aca="true" t="shared" si="34" ref="CC13:CC23">BX13*100/BM13-100</f>
        <v>-15.149248162206533</v>
      </c>
      <c r="CD13" s="32">
        <f aca="true" t="shared" si="35" ref="CD13:CD23">BY13*100/BN13-100</f>
        <v>-17.312832442256564</v>
      </c>
      <c r="CE13" s="32">
        <f aca="true" t="shared" si="36" ref="CE13:CE23">BZ13*100/BO13-100</f>
        <v>-15.558693012153995</v>
      </c>
      <c r="CF13" s="32"/>
      <c r="CG13" s="10">
        <v>30020</v>
      </c>
      <c r="CH13" s="10">
        <v>29252</v>
      </c>
      <c r="CI13" s="13">
        <f aca="true" t="shared" si="37" ref="CI13:CI23">CJ13/CH13</f>
        <v>39.70631067961165</v>
      </c>
      <c r="CJ13" s="40">
        <v>1161489</v>
      </c>
      <c r="CK13" s="40">
        <v>1107230</v>
      </c>
      <c r="CL13" s="32">
        <f aca="true" t="shared" si="38" ref="CL13:CL23">CG13*100/BV13-100</f>
        <v>0.8533225828126092</v>
      </c>
      <c r="CM13" s="32">
        <f aca="true" t="shared" si="39" ref="CM13:CM23">CH13*100/BW13-100</f>
        <v>0.9769063481652864</v>
      </c>
      <c r="CN13" s="32">
        <f aca="true" t="shared" si="40" ref="CN13:CN23">CI13*100/BX13-100</f>
        <v>0.2480476899780797</v>
      </c>
      <c r="CO13" s="32">
        <f aca="true" t="shared" si="41" ref="CO13:CO23">CJ13*100/BY13-100</f>
        <v>1.2273772317732323</v>
      </c>
      <c r="CP13" s="32">
        <f aca="true" t="shared" si="42" ref="CP13:CP23">CK13*100/BZ13-100</f>
        <v>-0.03864008565821564</v>
      </c>
      <c r="CQ13" s="32"/>
      <c r="CR13" s="10"/>
      <c r="CS13" s="10"/>
      <c r="CT13" s="13" t="e">
        <f aca="true" t="shared" si="43" ref="CT13:CT21">CU13/CS13</f>
        <v>#DIV/0!</v>
      </c>
      <c r="CU13" s="10"/>
      <c r="CV13" s="10"/>
      <c r="CW13" s="32">
        <f>CR13*100/CG13-100</f>
        <v>-100</v>
      </c>
      <c r="CX13" s="32">
        <f aca="true" t="shared" si="44" ref="CX13:CX23">CS13*100/CH13-100</f>
        <v>-100</v>
      </c>
      <c r="CY13" s="32" t="e">
        <f aca="true" t="shared" si="45" ref="CY13:CY23">CT13*100/CI13-100</f>
        <v>#DIV/0!</v>
      </c>
      <c r="CZ13" s="32">
        <f aca="true" t="shared" si="46" ref="CZ13:CZ23">CU13*100/CJ13-100</f>
        <v>-100</v>
      </c>
      <c r="DA13" s="32">
        <f aca="true" t="shared" si="47" ref="DA13:DA23">CV13*100/CK13-100</f>
        <v>-100</v>
      </c>
    </row>
    <row r="14" spans="1:105" ht="12">
      <c r="A14" s="1" t="s">
        <v>19</v>
      </c>
      <c r="B14" s="40">
        <v>73</v>
      </c>
      <c r="C14" s="40">
        <v>71</v>
      </c>
      <c r="D14" s="13">
        <f t="shared" si="5"/>
        <v>89.97183098591549</v>
      </c>
      <c r="E14" s="40">
        <v>6388</v>
      </c>
      <c r="F14" s="40">
        <v>6114</v>
      </c>
      <c r="G14" s="40"/>
      <c r="H14" s="40">
        <v>53</v>
      </c>
      <c r="I14" s="40">
        <v>53</v>
      </c>
      <c r="J14" s="13">
        <f t="shared" si="6"/>
        <v>137.26415094339623</v>
      </c>
      <c r="K14" s="40">
        <v>7275</v>
      </c>
      <c r="L14" s="40">
        <v>7048</v>
      </c>
      <c r="M14" s="32">
        <f t="shared" si="0"/>
        <v>-27.397260273972606</v>
      </c>
      <c r="N14" s="32">
        <f t="shared" si="0"/>
        <v>-25.352112676056336</v>
      </c>
      <c r="O14" s="32">
        <f>J14*100/D14-100</f>
        <v>52.56347396651742</v>
      </c>
      <c r="P14" s="32">
        <f>K14*100/E14-100</f>
        <v>13.885410144020042</v>
      </c>
      <c r="Q14" s="32">
        <f>L14*100/F14-100</f>
        <v>15.276414785737657</v>
      </c>
      <c r="R14" s="40"/>
      <c r="S14" s="40">
        <v>65</v>
      </c>
      <c r="T14" s="40">
        <v>65</v>
      </c>
      <c r="U14" s="13">
        <f t="shared" si="7"/>
        <v>151.43076923076924</v>
      </c>
      <c r="V14" s="40">
        <v>9843</v>
      </c>
      <c r="W14" s="40">
        <v>9452</v>
      </c>
      <c r="X14" s="32">
        <f>S14*100/H14-100</f>
        <v>22.64150943396227</v>
      </c>
      <c r="Y14" s="32">
        <f>T14*100/I14-100</f>
        <v>22.64150943396227</v>
      </c>
      <c r="Z14" s="32">
        <f>U14*100/J14-100</f>
        <v>10.320697858842195</v>
      </c>
      <c r="AA14" s="32">
        <f>V14*100/K14-100</f>
        <v>35.29896907216494</v>
      </c>
      <c r="AB14" s="40" t="s">
        <v>2</v>
      </c>
      <c r="AC14" s="40"/>
      <c r="AD14" s="40">
        <v>102</v>
      </c>
      <c r="AE14" s="40">
        <v>102</v>
      </c>
      <c r="AF14" s="13">
        <f t="shared" si="8"/>
        <v>128.0392156862745</v>
      </c>
      <c r="AG14" s="40">
        <v>13060</v>
      </c>
      <c r="AH14" s="40">
        <v>12498</v>
      </c>
      <c r="AI14" s="32">
        <f t="shared" si="9"/>
        <v>56.923076923076934</v>
      </c>
      <c r="AJ14" s="32">
        <f t="shared" si="10"/>
        <v>56.923076923076934</v>
      </c>
      <c r="AK14" s="32">
        <f t="shared" si="11"/>
        <v>-15.447028145810805</v>
      </c>
      <c r="AL14" s="32">
        <f t="shared" si="12"/>
        <v>32.6831250634969</v>
      </c>
      <c r="AM14" s="32">
        <f t="shared" si="13"/>
        <v>32.225983918747346</v>
      </c>
      <c r="AN14" s="32"/>
      <c r="AO14" s="40">
        <v>87</v>
      </c>
      <c r="AP14" s="40">
        <v>87</v>
      </c>
      <c r="AQ14" s="13">
        <f t="shared" si="14"/>
        <v>137.01149425287358</v>
      </c>
      <c r="AR14" s="40">
        <v>11920</v>
      </c>
      <c r="AS14" s="40">
        <v>11463</v>
      </c>
      <c r="AT14" s="32">
        <f t="shared" si="15"/>
        <v>-14.705882352941174</v>
      </c>
      <c r="AU14" s="32">
        <f t="shared" si="16"/>
        <v>-14.705882352941174</v>
      </c>
      <c r="AV14" s="32">
        <f t="shared" si="17"/>
        <v>7.007445741141694</v>
      </c>
      <c r="AW14" s="32">
        <f t="shared" si="18"/>
        <v>-8.728943338437972</v>
      </c>
      <c r="AX14" s="32">
        <f t="shared" si="19"/>
        <v>-8.281325012001915</v>
      </c>
      <c r="AY14" s="32"/>
      <c r="AZ14" s="40">
        <v>86</v>
      </c>
      <c r="BA14" s="10">
        <v>82</v>
      </c>
      <c r="BB14" s="13">
        <f t="shared" si="4"/>
        <v>177.5609756097561</v>
      </c>
      <c r="BC14" s="10">
        <v>14560</v>
      </c>
      <c r="BD14" s="10">
        <v>13435</v>
      </c>
      <c r="BE14" s="32">
        <f t="shared" si="20"/>
        <v>-1.1494252873563227</v>
      </c>
      <c r="BF14" s="32">
        <f t="shared" si="21"/>
        <v>-5.747126436781613</v>
      </c>
      <c r="BG14" s="32">
        <f t="shared" si="22"/>
        <v>29.595678507120624</v>
      </c>
      <c r="BH14" s="32">
        <f t="shared" si="23"/>
        <v>22.147651006711413</v>
      </c>
      <c r="BI14" s="32">
        <f t="shared" si="24"/>
        <v>17.20317543400506</v>
      </c>
      <c r="BJ14" s="32"/>
      <c r="BK14" s="10">
        <v>96</v>
      </c>
      <c r="BL14" s="10">
        <v>95</v>
      </c>
      <c r="BM14" s="13">
        <f t="shared" si="25"/>
        <v>142.05263157894737</v>
      </c>
      <c r="BN14" s="10">
        <v>13495</v>
      </c>
      <c r="BO14" s="10">
        <v>13057</v>
      </c>
      <c r="BP14" s="32">
        <f t="shared" si="26"/>
        <v>11.627906976744185</v>
      </c>
      <c r="BQ14" s="32">
        <f t="shared" si="27"/>
        <v>15.853658536585371</v>
      </c>
      <c r="BR14" s="32">
        <f t="shared" si="28"/>
        <v>-19.997831116252172</v>
      </c>
      <c r="BS14" s="32">
        <f t="shared" si="29"/>
        <v>-7.314560439560438</v>
      </c>
      <c r="BT14" s="32">
        <f t="shared" si="30"/>
        <v>-2.8135467063639794</v>
      </c>
      <c r="BU14" s="32"/>
      <c r="BV14" s="40">
        <v>62</v>
      </c>
      <c r="BW14" s="40">
        <v>62</v>
      </c>
      <c r="BX14" s="13">
        <f t="shared" si="31"/>
        <v>104.11290322580645</v>
      </c>
      <c r="BY14" s="40">
        <v>6455</v>
      </c>
      <c r="BZ14" s="40">
        <v>6205</v>
      </c>
      <c r="CA14" s="32">
        <f t="shared" si="32"/>
        <v>-35.41666666666667</v>
      </c>
      <c r="CB14" s="32">
        <f t="shared" si="33"/>
        <v>-34.736842105263165</v>
      </c>
      <c r="CC14" s="32">
        <f t="shared" si="34"/>
        <v>-26.70821929268905</v>
      </c>
      <c r="CD14" s="32">
        <f t="shared" si="35"/>
        <v>-52.16746943312338</v>
      </c>
      <c r="CE14" s="32">
        <f t="shared" si="36"/>
        <v>-52.477598223175306</v>
      </c>
      <c r="CF14" s="32"/>
      <c r="CG14" s="40">
        <v>32</v>
      </c>
      <c r="CH14" s="40">
        <v>21</v>
      </c>
      <c r="CI14" s="13">
        <f t="shared" si="37"/>
        <v>290.7142857142857</v>
      </c>
      <c r="CJ14" s="40">
        <v>6105</v>
      </c>
      <c r="CK14" s="40">
        <v>5935</v>
      </c>
      <c r="CL14" s="32">
        <f t="shared" si="38"/>
        <v>-48.38709677419355</v>
      </c>
      <c r="CM14" s="32">
        <f t="shared" si="39"/>
        <v>-66.12903225806451</v>
      </c>
      <c r="CN14" s="32">
        <f t="shared" si="40"/>
        <v>179.2298329091513</v>
      </c>
      <c r="CO14" s="32">
        <f t="shared" si="41"/>
        <v>-5.422153369481023</v>
      </c>
      <c r="CP14" s="32">
        <f t="shared" si="42"/>
        <v>-4.351329572925067</v>
      </c>
      <c r="CQ14" s="32"/>
      <c r="CR14" s="40"/>
      <c r="CS14" s="40"/>
      <c r="CT14" s="13" t="e">
        <f t="shared" si="43"/>
        <v>#DIV/0!</v>
      </c>
      <c r="CU14" s="40"/>
      <c r="CV14" s="40"/>
      <c r="CW14" s="32">
        <f>CR14*100/CG14-100</f>
        <v>-100</v>
      </c>
      <c r="CX14" s="32">
        <f t="shared" si="44"/>
        <v>-100</v>
      </c>
      <c r="CY14" s="32" t="e">
        <f t="shared" si="45"/>
        <v>#DIV/0!</v>
      </c>
      <c r="CZ14" s="32">
        <f t="shared" si="46"/>
        <v>-100</v>
      </c>
      <c r="DA14" s="32">
        <f t="shared" si="47"/>
        <v>-100</v>
      </c>
    </row>
    <row r="15" spans="1:105" ht="12">
      <c r="A15" s="1" t="s">
        <v>20</v>
      </c>
      <c r="B15" s="10">
        <v>60253</v>
      </c>
      <c r="C15" s="10">
        <v>56711</v>
      </c>
      <c r="D15" s="13">
        <f t="shared" si="5"/>
        <v>185.80788559538715</v>
      </c>
      <c r="E15" s="10">
        <v>10537351</v>
      </c>
      <c r="F15" s="10">
        <v>10374276</v>
      </c>
      <c r="G15" s="10"/>
      <c r="H15" s="10">
        <v>60115</v>
      </c>
      <c r="I15" s="10">
        <v>56479</v>
      </c>
      <c r="J15" s="13">
        <f t="shared" si="6"/>
        <v>182.46891765080827</v>
      </c>
      <c r="K15" s="10">
        <v>10305662</v>
      </c>
      <c r="L15" s="10">
        <v>10120696</v>
      </c>
      <c r="M15" s="32">
        <f aca="true" t="shared" si="48" ref="M15:N23">H15*100/B15-100</f>
        <v>-0.22903423895905917</v>
      </c>
      <c r="N15" s="32">
        <f t="shared" si="48"/>
        <v>-0.40909171060287974</v>
      </c>
      <c r="O15" s="32">
        <f aca="true" t="shared" si="49" ref="O15:O23">J15*100/D15-100</f>
        <v>-1.7970001293969773</v>
      </c>
      <c r="P15" s="32">
        <f aca="true" t="shared" si="50" ref="P15:P23">K15*100/E15-100</f>
        <v>-2.1987404614309582</v>
      </c>
      <c r="Q15" s="32">
        <f aca="true" t="shared" si="51" ref="Q15:Q23">L15*100/F15-100</f>
        <v>-2.4443151502813265</v>
      </c>
      <c r="R15" s="32"/>
      <c r="S15" s="10">
        <v>59863</v>
      </c>
      <c r="T15" s="10">
        <v>56873</v>
      </c>
      <c r="U15" s="13">
        <f t="shared" si="7"/>
        <v>192.9281908814376</v>
      </c>
      <c r="V15" s="10">
        <v>10972405</v>
      </c>
      <c r="W15" s="10">
        <v>10670486</v>
      </c>
      <c r="X15" s="32">
        <f t="shared" si="2"/>
        <v>-0.4191965399650712</v>
      </c>
      <c r="Y15" s="32">
        <f t="shared" si="2"/>
        <v>0.697604419341701</v>
      </c>
      <c r="Z15" s="32">
        <f aca="true" t="shared" si="52" ref="Z15:Z23">U15*100/J15-100</f>
        <v>5.732084875214355</v>
      </c>
      <c r="AA15" s="32">
        <f aca="true" t="shared" si="53" ref="AA15:AA23">V15*100/K15-100</f>
        <v>6.469676571965977</v>
      </c>
      <c r="AB15" s="32">
        <f aca="true" t="shared" si="54" ref="AB15:AB23">W15*100/L15-100</f>
        <v>5.432333902727635</v>
      </c>
      <c r="AC15" s="32"/>
      <c r="AD15" s="10">
        <v>57958</v>
      </c>
      <c r="AE15" s="10">
        <v>55089</v>
      </c>
      <c r="AF15" s="13">
        <f t="shared" si="8"/>
        <v>190.2983898781971</v>
      </c>
      <c r="AG15" s="10">
        <v>10483348</v>
      </c>
      <c r="AH15" s="10">
        <v>10175461</v>
      </c>
      <c r="AI15" s="32">
        <f t="shared" si="9"/>
        <v>-3.182266174431618</v>
      </c>
      <c r="AJ15" s="32">
        <f t="shared" si="10"/>
        <v>-3.1368136022365576</v>
      </c>
      <c r="AK15" s="32">
        <f t="shared" si="11"/>
        <v>-1.3630983586305518</v>
      </c>
      <c r="AL15" s="32">
        <f t="shared" si="12"/>
        <v>-4.457154106141729</v>
      </c>
      <c r="AM15" s="32">
        <f t="shared" si="13"/>
        <v>-4.639198252075872</v>
      </c>
      <c r="AN15" s="32"/>
      <c r="AO15" s="10">
        <v>57588</v>
      </c>
      <c r="AP15" s="10">
        <v>54862</v>
      </c>
      <c r="AQ15" s="13">
        <f t="shared" si="14"/>
        <v>191.4729320841384</v>
      </c>
      <c r="AR15" s="10">
        <v>10504588</v>
      </c>
      <c r="AS15" s="10">
        <v>10259041</v>
      </c>
      <c r="AT15" s="32">
        <f t="shared" si="15"/>
        <v>-0.6383933193001781</v>
      </c>
      <c r="AU15" s="32">
        <f t="shared" si="16"/>
        <v>-0.41206048394415973</v>
      </c>
      <c r="AV15" s="32">
        <f t="shared" si="17"/>
        <v>0.6172107954739232</v>
      </c>
      <c r="AW15" s="32">
        <f t="shared" si="18"/>
        <v>0.20260702973897082</v>
      </c>
      <c r="AX15" s="32">
        <f t="shared" si="19"/>
        <v>0.8213878467029616</v>
      </c>
      <c r="AY15" s="32"/>
      <c r="AZ15" s="10">
        <v>47081</v>
      </c>
      <c r="BA15" s="10">
        <v>44849</v>
      </c>
      <c r="BB15" s="13">
        <f t="shared" si="4"/>
        <v>196.24239113469642</v>
      </c>
      <c r="BC15" s="10">
        <v>8801275</v>
      </c>
      <c r="BD15" s="10">
        <v>8620085</v>
      </c>
      <c r="BE15" s="32">
        <f t="shared" si="20"/>
        <v>-18.24512051121762</v>
      </c>
      <c r="BF15" s="32">
        <f t="shared" si="21"/>
        <v>-18.251248587364657</v>
      </c>
      <c r="BG15" s="32">
        <f t="shared" si="22"/>
        <v>2.4909312238777375</v>
      </c>
      <c r="BH15" s="32">
        <f t="shared" si="23"/>
        <v>-16.21494341329712</v>
      </c>
      <c r="BI15" s="32">
        <f t="shared" si="24"/>
        <v>-15.97572326692135</v>
      </c>
      <c r="BJ15" s="32"/>
      <c r="BK15" s="10">
        <v>51640</v>
      </c>
      <c r="BL15" s="10">
        <v>49653</v>
      </c>
      <c r="BM15" s="13">
        <f t="shared" si="25"/>
        <v>188.76865446196604</v>
      </c>
      <c r="BN15" s="10">
        <v>9372930</v>
      </c>
      <c r="BO15" s="10">
        <v>9179629</v>
      </c>
      <c r="BP15" s="32">
        <f t="shared" si="26"/>
        <v>9.683311739342841</v>
      </c>
      <c r="BQ15" s="32">
        <f t="shared" si="27"/>
        <v>10.711498584137885</v>
      </c>
      <c r="BR15" s="32">
        <f t="shared" si="28"/>
        <v>-3.8084211212044323</v>
      </c>
      <c r="BS15" s="32">
        <f t="shared" si="29"/>
        <v>6.495138488457641</v>
      </c>
      <c r="BT15" s="32">
        <f t="shared" si="30"/>
        <v>6.491165690361527</v>
      </c>
      <c r="BU15" s="32"/>
      <c r="BV15" s="10">
        <v>50567</v>
      </c>
      <c r="BW15" s="10">
        <v>48063</v>
      </c>
      <c r="BX15" s="13">
        <f t="shared" si="31"/>
        <v>184.59746582610325</v>
      </c>
      <c r="BY15" s="10">
        <v>8872308</v>
      </c>
      <c r="BZ15" s="10">
        <v>8599466</v>
      </c>
      <c r="CA15" s="32">
        <f t="shared" si="32"/>
        <v>-2.0778466305189767</v>
      </c>
      <c r="CB15" s="32">
        <f t="shared" si="33"/>
        <v>-3.202223430608427</v>
      </c>
      <c r="CC15" s="32">
        <f t="shared" si="34"/>
        <v>-2.209682877568639</v>
      </c>
      <c r="CD15" s="32">
        <f t="shared" si="35"/>
        <v>-5.34114732532943</v>
      </c>
      <c r="CE15" s="32">
        <f t="shared" si="36"/>
        <v>-6.320113808521015</v>
      </c>
      <c r="CF15" s="32"/>
      <c r="CG15" s="10">
        <v>49179</v>
      </c>
      <c r="CH15" s="10">
        <v>46247</v>
      </c>
      <c r="CI15" s="13">
        <f t="shared" si="37"/>
        <v>204.1883581637728</v>
      </c>
      <c r="CJ15" s="10">
        <v>9443099</v>
      </c>
      <c r="CK15" s="10">
        <v>9211501</v>
      </c>
      <c r="CL15" s="46"/>
      <c r="CM15" s="32">
        <f t="shared" si="39"/>
        <v>-3.778374217173294</v>
      </c>
      <c r="CN15" s="32">
        <f t="shared" si="40"/>
        <v>10.612763425541715</v>
      </c>
      <c r="CO15" s="32">
        <f t="shared" si="41"/>
        <v>6.433399291368147</v>
      </c>
      <c r="CP15" s="32">
        <f t="shared" si="42"/>
        <v>7.117127970504214</v>
      </c>
      <c r="CQ15" s="32"/>
      <c r="CR15" s="10"/>
      <c r="CS15" s="10"/>
      <c r="CT15" s="13" t="e">
        <f t="shared" si="43"/>
        <v>#DIV/0!</v>
      </c>
      <c r="CU15" s="10"/>
      <c r="CV15" s="10"/>
      <c r="CW15" s="46"/>
      <c r="CX15" s="32">
        <f t="shared" si="44"/>
        <v>-100</v>
      </c>
      <c r="CY15" s="32" t="e">
        <f t="shared" si="45"/>
        <v>#DIV/0!</v>
      </c>
      <c r="CZ15" s="32">
        <f t="shared" si="46"/>
        <v>-100</v>
      </c>
      <c r="DA15" s="32">
        <f t="shared" si="47"/>
        <v>-100</v>
      </c>
    </row>
    <row r="16" spans="1:105" ht="12">
      <c r="A16" s="1" t="s">
        <v>21</v>
      </c>
      <c r="B16" s="10">
        <v>32764</v>
      </c>
      <c r="C16" s="10">
        <v>29306</v>
      </c>
      <c r="D16" s="13">
        <f t="shared" si="5"/>
        <v>203.584044223026</v>
      </c>
      <c r="E16" s="10">
        <v>5966234</v>
      </c>
      <c r="F16" s="10">
        <v>5930079</v>
      </c>
      <c r="G16" s="10"/>
      <c r="H16" s="10">
        <v>32992</v>
      </c>
      <c r="I16" s="10">
        <v>29583</v>
      </c>
      <c r="J16" s="13">
        <f t="shared" si="6"/>
        <v>197.9657911638441</v>
      </c>
      <c r="K16" s="10">
        <v>5856422</v>
      </c>
      <c r="L16" s="10">
        <v>5769718</v>
      </c>
      <c r="M16" s="32">
        <f t="shared" si="48"/>
        <v>0.6958857282383093</v>
      </c>
      <c r="N16" s="32">
        <f t="shared" si="48"/>
        <v>0.945198935371593</v>
      </c>
      <c r="O16" s="32">
        <f t="shared" si="49"/>
        <v>-2.7596725866331155</v>
      </c>
      <c r="P16" s="32">
        <f t="shared" si="50"/>
        <v>-1.84055804717012</v>
      </c>
      <c r="Q16" s="32">
        <f t="shared" si="51"/>
        <v>-2.7041966894538803</v>
      </c>
      <c r="R16" s="32"/>
      <c r="S16" s="10">
        <v>33198</v>
      </c>
      <c r="T16" s="10">
        <v>29696</v>
      </c>
      <c r="U16" s="13">
        <f t="shared" si="7"/>
        <v>212.58714978448276</v>
      </c>
      <c r="V16" s="10">
        <v>6312988</v>
      </c>
      <c r="W16" s="10">
        <v>6247394</v>
      </c>
      <c r="X16" s="32">
        <f t="shared" si="2"/>
        <v>0.6243937924345317</v>
      </c>
      <c r="Y16" s="32">
        <f t="shared" si="2"/>
        <v>0.38197613494236293</v>
      </c>
      <c r="Z16" s="32">
        <f t="shared" si="52"/>
        <v>7.385800614681685</v>
      </c>
      <c r="AA16" s="32">
        <f t="shared" si="53"/>
        <v>7.795988745346563</v>
      </c>
      <c r="AB16" s="32">
        <f t="shared" si="54"/>
        <v>8.279018142654465</v>
      </c>
      <c r="AC16" s="32"/>
      <c r="AD16" s="10">
        <v>32301</v>
      </c>
      <c r="AE16" s="10">
        <v>28810</v>
      </c>
      <c r="AF16" s="13">
        <f t="shared" si="8"/>
        <v>205.40475529330095</v>
      </c>
      <c r="AG16" s="10">
        <v>5917711</v>
      </c>
      <c r="AH16" s="10">
        <v>5731136</v>
      </c>
      <c r="AI16" s="32">
        <f t="shared" si="9"/>
        <v>-2.7019699981926664</v>
      </c>
      <c r="AJ16" s="32">
        <f t="shared" si="10"/>
        <v>-2.9835668103448256</v>
      </c>
      <c r="AK16" s="32">
        <f t="shared" si="11"/>
        <v>-3.3785647431950565</v>
      </c>
      <c r="AL16" s="32">
        <f t="shared" si="12"/>
        <v>-6.261329817195914</v>
      </c>
      <c r="AM16" s="32">
        <f t="shared" si="13"/>
        <v>-8.263573579639768</v>
      </c>
      <c r="AN16" s="32"/>
      <c r="AO16" s="10">
        <v>30992</v>
      </c>
      <c r="AP16" s="10">
        <v>27607</v>
      </c>
      <c r="AQ16" s="13">
        <f t="shared" si="14"/>
        <v>225.79816713152462</v>
      </c>
      <c r="AR16" s="10">
        <v>6233610</v>
      </c>
      <c r="AS16" s="10">
        <v>6108491</v>
      </c>
      <c r="AT16" s="32">
        <f t="shared" si="15"/>
        <v>-4.05250611436179</v>
      </c>
      <c r="AU16" s="32">
        <f t="shared" si="16"/>
        <v>-4.175633460603962</v>
      </c>
      <c r="AV16" s="32">
        <f t="shared" si="17"/>
        <v>9.928402976407995</v>
      </c>
      <c r="AW16" s="32">
        <f t="shared" si="18"/>
        <v>5.338195799017555</v>
      </c>
      <c r="AX16" s="32">
        <f t="shared" si="19"/>
        <v>6.584296725814923</v>
      </c>
      <c r="AY16" s="32"/>
      <c r="AZ16" s="10">
        <v>23931</v>
      </c>
      <c r="BA16" s="10">
        <v>21390</v>
      </c>
      <c r="BB16" s="13">
        <f t="shared" si="4"/>
        <v>222.14371201496027</v>
      </c>
      <c r="BC16" s="10">
        <v>4751654</v>
      </c>
      <c r="BD16" s="10">
        <v>4696116</v>
      </c>
      <c r="BE16" s="32">
        <f t="shared" si="20"/>
        <v>-22.783298915849258</v>
      </c>
      <c r="BF16" s="32">
        <f t="shared" si="21"/>
        <v>-22.519650813199547</v>
      </c>
      <c r="BG16" s="32">
        <f t="shared" si="22"/>
        <v>-1.618460930391734</v>
      </c>
      <c r="BH16" s="32">
        <f t="shared" si="23"/>
        <v>-23.773639993518998</v>
      </c>
      <c r="BI16" s="32">
        <f t="shared" si="24"/>
        <v>-23.121504148897003</v>
      </c>
      <c r="BJ16" s="32"/>
      <c r="BK16" s="10">
        <v>24184</v>
      </c>
      <c r="BL16" s="10">
        <v>21898</v>
      </c>
      <c r="BM16" s="13">
        <f t="shared" si="25"/>
        <v>224.22851401954517</v>
      </c>
      <c r="BN16" s="10">
        <v>4910156</v>
      </c>
      <c r="BO16" s="10">
        <v>4838320</v>
      </c>
      <c r="BP16" s="32">
        <f t="shared" si="26"/>
        <v>1.0572061343027883</v>
      </c>
      <c r="BQ16" s="32">
        <f t="shared" si="27"/>
        <v>2.3749415614773284</v>
      </c>
      <c r="BR16" s="32">
        <f t="shared" si="28"/>
        <v>0.9384924676348732</v>
      </c>
      <c r="BS16" s="32">
        <f t="shared" si="29"/>
        <v>3.3357226767773938</v>
      </c>
      <c r="BT16" s="32">
        <f t="shared" si="30"/>
        <v>3.028119407612593</v>
      </c>
      <c r="BU16" s="32"/>
      <c r="BV16" s="10">
        <v>23911</v>
      </c>
      <c r="BW16" s="10">
        <v>21998</v>
      </c>
      <c r="BX16" s="13">
        <f t="shared" si="31"/>
        <v>240.50431857441586</v>
      </c>
      <c r="BY16" s="10">
        <v>5290614</v>
      </c>
      <c r="BZ16" s="10">
        <v>5194816</v>
      </c>
      <c r="CA16" s="32">
        <f t="shared" si="32"/>
        <v>-1.1288455176976555</v>
      </c>
      <c r="CB16" s="32">
        <f t="shared" si="33"/>
        <v>0.45666270892319005</v>
      </c>
      <c r="CC16" s="32">
        <f t="shared" si="34"/>
        <v>7.2585793229901014</v>
      </c>
      <c r="CD16" s="32">
        <f t="shared" si="35"/>
        <v>7.748389256879008</v>
      </c>
      <c r="CE16" s="32">
        <f t="shared" si="36"/>
        <v>7.36817738388531</v>
      </c>
      <c r="CF16" s="32"/>
      <c r="CG16" s="10">
        <v>22974</v>
      </c>
      <c r="CH16" s="10">
        <v>21259</v>
      </c>
      <c r="CI16" s="13">
        <f t="shared" si="37"/>
        <v>238.06086833811563</v>
      </c>
      <c r="CJ16" s="10">
        <v>5060936</v>
      </c>
      <c r="CK16" s="10">
        <v>5017063</v>
      </c>
      <c r="CL16" s="32">
        <f t="shared" si="38"/>
        <v>-3.918698506963324</v>
      </c>
      <c r="CM16" s="32">
        <f t="shared" si="39"/>
        <v>-3.3593963087553362</v>
      </c>
      <c r="CN16" s="32">
        <f t="shared" si="40"/>
        <v>-1.0159693808343064</v>
      </c>
      <c r="CO16" s="32">
        <f t="shared" si="41"/>
        <v>-4.341235251711808</v>
      </c>
      <c r="CP16" s="32">
        <f t="shared" si="42"/>
        <v>-3.4217381327846823</v>
      </c>
      <c r="CQ16" s="32"/>
      <c r="CR16" s="10"/>
      <c r="CS16" s="10"/>
      <c r="CT16" s="13" t="e">
        <f t="shared" si="43"/>
        <v>#DIV/0!</v>
      </c>
      <c r="CU16" s="10"/>
      <c r="CV16" s="10"/>
      <c r="CW16" s="32">
        <f aca="true" t="shared" si="55" ref="CW16:CW23">CR16*100/CG16-100</f>
        <v>-100</v>
      </c>
      <c r="CX16" s="32">
        <f t="shared" si="44"/>
        <v>-100</v>
      </c>
      <c r="CY16" s="32" t="e">
        <f t="shared" si="45"/>
        <v>#DIV/0!</v>
      </c>
      <c r="CZ16" s="32">
        <f t="shared" si="46"/>
        <v>-100</v>
      </c>
      <c r="DA16" s="32">
        <f t="shared" si="47"/>
        <v>-100</v>
      </c>
    </row>
    <row r="17" spans="1:105" ht="12">
      <c r="A17" s="1" t="s">
        <v>22</v>
      </c>
      <c r="B17" s="10">
        <v>14075</v>
      </c>
      <c r="C17" s="10">
        <v>12596</v>
      </c>
      <c r="D17" s="13">
        <f t="shared" si="5"/>
        <v>150.9041759288663</v>
      </c>
      <c r="E17" s="10">
        <v>1900789</v>
      </c>
      <c r="F17" s="10">
        <v>1848332</v>
      </c>
      <c r="G17" s="10"/>
      <c r="H17" s="10">
        <v>14516</v>
      </c>
      <c r="I17" s="10">
        <v>13091</v>
      </c>
      <c r="J17" s="13">
        <f t="shared" si="6"/>
        <v>144.64357191963944</v>
      </c>
      <c r="K17" s="10">
        <v>1893529</v>
      </c>
      <c r="L17" s="10">
        <v>1840901</v>
      </c>
      <c r="M17" s="32">
        <f t="shared" si="48"/>
        <v>3.1332149200710546</v>
      </c>
      <c r="N17" s="32">
        <f t="shared" si="48"/>
        <v>3.92981899015561</v>
      </c>
      <c r="O17" s="32">
        <f t="shared" si="49"/>
        <v>-4.14872813869512</v>
      </c>
      <c r="P17" s="32">
        <f t="shared" si="50"/>
        <v>-0.38194665478388856</v>
      </c>
      <c r="Q17" s="32">
        <f t="shared" si="51"/>
        <v>-0.4020381619752271</v>
      </c>
      <c r="R17" s="32"/>
      <c r="S17" s="10">
        <v>14064</v>
      </c>
      <c r="T17" s="10">
        <v>12712</v>
      </c>
      <c r="U17" s="13">
        <f t="shared" si="7"/>
        <v>155.98922278162365</v>
      </c>
      <c r="V17" s="10">
        <v>1982935</v>
      </c>
      <c r="W17" s="10">
        <v>1893027</v>
      </c>
      <c r="X17" s="32">
        <f t="shared" si="2"/>
        <v>-3.113805456048496</v>
      </c>
      <c r="Y17" s="32">
        <f t="shared" si="2"/>
        <v>-2.895118783897331</v>
      </c>
      <c r="Z17" s="32">
        <f t="shared" si="52"/>
        <v>7.843868006998321</v>
      </c>
      <c r="AA17" s="32">
        <f t="shared" si="53"/>
        <v>4.721659927046275</v>
      </c>
      <c r="AB17" s="32">
        <f t="shared" si="54"/>
        <v>2.831548247298471</v>
      </c>
      <c r="AC17" s="32"/>
      <c r="AD17" s="10">
        <v>14219</v>
      </c>
      <c r="AE17" s="10">
        <v>12767</v>
      </c>
      <c r="AF17" s="13">
        <f t="shared" si="8"/>
        <v>170.31401268896374</v>
      </c>
      <c r="AG17" s="10">
        <v>2174399</v>
      </c>
      <c r="AH17" s="10">
        <v>2074966</v>
      </c>
      <c r="AI17" s="32">
        <f t="shared" si="9"/>
        <v>1.102104664391348</v>
      </c>
      <c r="AJ17" s="32">
        <f t="shared" si="10"/>
        <v>0.43266205160477966</v>
      </c>
      <c r="AK17" s="32">
        <f t="shared" si="11"/>
        <v>9.18319205128293</v>
      </c>
      <c r="AL17" s="32">
        <f t="shared" si="12"/>
        <v>9.655586290019599</v>
      </c>
      <c r="AM17" s="32">
        <f t="shared" si="13"/>
        <v>9.611009246038222</v>
      </c>
      <c r="AN17" s="32"/>
      <c r="AO17" s="10">
        <v>14200</v>
      </c>
      <c r="AP17" s="10">
        <v>12749</v>
      </c>
      <c r="AQ17" s="13">
        <f t="shared" si="14"/>
        <v>166.5999686249902</v>
      </c>
      <c r="AR17" s="10">
        <v>2123983</v>
      </c>
      <c r="AS17" s="10">
        <v>1919892</v>
      </c>
      <c r="AT17" s="32">
        <f t="shared" si="15"/>
        <v>-0.13362402419298292</v>
      </c>
      <c r="AU17" s="32">
        <f t="shared" si="16"/>
        <v>-0.1409884859403121</v>
      </c>
      <c r="AV17" s="32">
        <f t="shared" si="17"/>
        <v>-2.1807037514619054</v>
      </c>
      <c r="AW17" s="32">
        <f t="shared" si="18"/>
        <v>-2.3186176962001923</v>
      </c>
      <c r="AX17" s="32">
        <f t="shared" si="19"/>
        <v>-7.4735682416001055</v>
      </c>
      <c r="AY17" s="32"/>
      <c r="AZ17" s="10">
        <v>11636</v>
      </c>
      <c r="BA17" s="10">
        <v>10522</v>
      </c>
      <c r="BB17" s="13">
        <f t="shared" si="4"/>
        <v>170.071374263448</v>
      </c>
      <c r="BC17" s="10">
        <v>1789491</v>
      </c>
      <c r="BD17" s="10">
        <v>1722473</v>
      </c>
      <c r="BE17" s="32">
        <f t="shared" si="20"/>
        <v>-18.05633802816901</v>
      </c>
      <c r="BF17" s="32">
        <f t="shared" si="21"/>
        <v>-17.468036708761474</v>
      </c>
      <c r="BG17" s="32">
        <f t="shared" si="22"/>
        <v>2.083677246225548</v>
      </c>
      <c r="BH17" s="32">
        <f t="shared" si="23"/>
        <v>-15.74833696879871</v>
      </c>
      <c r="BI17" s="32">
        <f t="shared" si="24"/>
        <v>-10.282817991845377</v>
      </c>
      <c r="BJ17" s="32"/>
      <c r="BK17" s="10">
        <v>13807</v>
      </c>
      <c r="BL17" s="10">
        <v>12411</v>
      </c>
      <c r="BM17" s="13">
        <f t="shared" si="25"/>
        <v>174.45773910240916</v>
      </c>
      <c r="BN17" s="10">
        <v>2165195</v>
      </c>
      <c r="BO17" s="10">
        <v>2103984</v>
      </c>
      <c r="BP17" s="32">
        <f t="shared" si="26"/>
        <v>18.657614300446895</v>
      </c>
      <c r="BQ17" s="32">
        <f t="shared" si="27"/>
        <v>17.952860672875886</v>
      </c>
      <c r="BR17" s="32">
        <f t="shared" si="28"/>
        <v>2.579131766270379</v>
      </c>
      <c r="BS17" s="32">
        <f t="shared" si="29"/>
        <v>20.995020371714645</v>
      </c>
      <c r="BT17" s="32">
        <f t="shared" si="30"/>
        <v>22.14902642886129</v>
      </c>
      <c r="BU17" s="32"/>
      <c r="BV17" s="10">
        <v>13606</v>
      </c>
      <c r="BW17" s="10">
        <v>12266</v>
      </c>
      <c r="BX17" s="13">
        <f t="shared" si="31"/>
        <v>182.05127996086745</v>
      </c>
      <c r="BY17" s="10">
        <v>2233041</v>
      </c>
      <c r="BZ17" s="10">
        <v>2148797</v>
      </c>
      <c r="CA17" s="32">
        <f t="shared" si="32"/>
        <v>-1.455783298326935</v>
      </c>
      <c r="CB17" s="32">
        <f t="shared" si="33"/>
        <v>-1.168318427201669</v>
      </c>
      <c r="CC17" s="32">
        <f t="shared" si="34"/>
        <v>4.352653483604271</v>
      </c>
      <c r="CD17" s="32">
        <f t="shared" si="35"/>
        <v>3.1334822036814245</v>
      </c>
      <c r="CE17" s="32">
        <f t="shared" si="36"/>
        <v>2.1299116343090105</v>
      </c>
      <c r="CF17" s="32"/>
      <c r="CG17" s="10">
        <v>12822</v>
      </c>
      <c r="CH17" s="10">
        <v>11627</v>
      </c>
      <c r="CI17" s="13">
        <f t="shared" si="37"/>
        <v>177.65390900490237</v>
      </c>
      <c r="CJ17" s="10">
        <v>2065582</v>
      </c>
      <c r="CK17" s="10">
        <v>1999363</v>
      </c>
      <c r="CL17" s="32">
        <f t="shared" si="38"/>
        <v>-5.762163751286195</v>
      </c>
      <c r="CM17" s="32">
        <f t="shared" si="39"/>
        <v>-5.209522256644377</v>
      </c>
      <c r="CN17" s="32">
        <f t="shared" si="40"/>
        <v>-2.415457313406577</v>
      </c>
      <c r="CO17" s="32">
        <f t="shared" si="41"/>
        <v>-7.499145783709295</v>
      </c>
      <c r="CP17" s="32">
        <f t="shared" si="42"/>
        <v>-6.954309783567268</v>
      </c>
      <c r="CQ17" s="32"/>
      <c r="CR17" s="10"/>
      <c r="CS17" s="10"/>
      <c r="CT17" s="13" t="e">
        <f t="shared" si="43"/>
        <v>#DIV/0!</v>
      </c>
      <c r="CU17" s="10"/>
      <c r="CV17" s="10"/>
      <c r="CW17" s="32">
        <f t="shared" si="55"/>
        <v>-100</v>
      </c>
      <c r="CX17" s="32">
        <f t="shared" si="44"/>
        <v>-100</v>
      </c>
      <c r="CY17" s="32" t="e">
        <f t="shared" si="45"/>
        <v>#DIV/0!</v>
      </c>
      <c r="CZ17" s="32">
        <f t="shared" si="46"/>
        <v>-100</v>
      </c>
      <c r="DA17" s="32">
        <f t="shared" si="47"/>
        <v>-100</v>
      </c>
    </row>
    <row r="18" spans="1:105" ht="12">
      <c r="A18" s="1" t="s">
        <v>23</v>
      </c>
      <c r="B18" s="10">
        <v>60576</v>
      </c>
      <c r="C18" s="10">
        <v>56129</v>
      </c>
      <c r="D18" s="13">
        <f t="shared" si="5"/>
        <v>402.53638938872956</v>
      </c>
      <c r="E18" s="10">
        <v>22593965</v>
      </c>
      <c r="F18" s="10">
        <v>22241113</v>
      </c>
      <c r="G18" s="10"/>
      <c r="H18" s="10">
        <v>59132</v>
      </c>
      <c r="I18" s="10">
        <v>54745</v>
      </c>
      <c r="J18" s="13">
        <f t="shared" si="6"/>
        <v>409.01508813590283</v>
      </c>
      <c r="K18" s="10">
        <v>22391531</v>
      </c>
      <c r="L18" s="10">
        <v>22101304</v>
      </c>
      <c r="M18" s="32">
        <f t="shared" si="48"/>
        <v>-2.3837823560485987</v>
      </c>
      <c r="N18" s="32">
        <f t="shared" si="48"/>
        <v>-2.4657485435336497</v>
      </c>
      <c r="O18" s="32">
        <f t="shared" si="49"/>
        <v>1.6094690860151815</v>
      </c>
      <c r="P18" s="32">
        <f t="shared" si="50"/>
        <v>-0.8959649180655163</v>
      </c>
      <c r="Q18" s="32">
        <f t="shared" si="51"/>
        <v>-0.6286061313568325</v>
      </c>
      <c r="R18" s="32"/>
      <c r="S18" s="10">
        <v>58469</v>
      </c>
      <c r="T18" s="10">
        <v>54933</v>
      </c>
      <c r="U18" s="13">
        <f t="shared" si="7"/>
        <v>426.93965376003496</v>
      </c>
      <c r="V18" s="10">
        <v>23453076</v>
      </c>
      <c r="W18" s="10">
        <v>23260898</v>
      </c>
      <c r="X18" s="32">
        <f t="shared" si="2"/>
        <v>-1.121220320638571</v>
      </c>
      <c r="Y18" s="32">
        <f t="shared" si="2"/>
        <v>0.34341035711024404</v>
      </c>
      <c r="Z18" s="32">
        <f t="shared" si="52"/>
        <v>4.382372715349888</v>
      </c>
      <c r="AA18" s="32">
        <f t="shared" si="53"/>
        <v>4.740832594251813</v>
      </c>
      <c r="AB18" s="32">
        <f t="shared" si="54"/>
        <v>5.246722093863781</v>
      </c>
      <c r="AC18" s="32"/>
      <c r="AD18" s="10">
        <v>57907</v>
      </c>
      <c r="AE18" s="10">
        <v>54468</v>
      </c>
      <c r="AF18" s="13">
        <f t="shared" si="8"/>
        <v>407.9404971726518</v>
      </c>
      <c r="AG18" s="10">
        <v>22219703</v>
      </c>
      <c r="AH18" s="10">
        <v>22049717</v>
      </c>
      <c r="AI18" s="32">
        <f t="shared" si="9"/>
        <v>-0.9611931108792646</v>
      </c>
      <c r="AJ18" s="32">
        <f t="shared" si="10"/>
        <v>-0.846485718966747</v>
      </c>
      <c r="AK18" s="32">
        <f t="shared" si="11"/>
        <v>-4.450080103841046</v>
      </c>
      <c r="AL18" s="32">
        <f t="shared" si="12"/>
        <v>-5.258896530246176</v>
      </c>
      <c r="AM18" s="32">
        <f t="shared" si="13"/>
        <v>-5.206939990021027</v>
      </c>
      <c r="AN18" s="32"/>
      <c r="AO18" s="10">
        <v>56835</v>
      </c>
      <c r="AP18" s="10">
        <v>54045</v>
      </c>
      <c r="AQ18" s="13">
        <f t="shared" si="14"/>
        <v>449.3003978166343</v>
      </c>
      <c r="AR18" s="10">
        <v>24282440</v>
      </c>
      <c r="AS18" s="10">
        <v>24102513</v>
      </c>
      <c r="AT18" s="32">
        <f t="shared" si="15"/>
        <v>-1.851244236448096</v>
      </c>
      <c r="AU18" s="32">
        <f t="shared" si="16"/>
        <v>-0.7766027759418392</v>
      </c>
      <c r="AV18" s="32">
        <f t="shared" si="17"/>
        <v>10.138709182010388</v>
      </c>
      <c r="AW18" s="32">
        <f t="shared" si="18"/>
        <v>9.283368909116376</v>
      </c>
      <c r="AX18" s="32">
        <f t="shared" si="19"/>
        <v>9.309851913292135</v>
      </c>
      <c r="AY18" s="32"/>
      <c r="AZ18" s="10">
        <v>54684</v>
      </c>
      <c r="BA18" s="10">
        <v>51872</v>
      </c>
      <c r="BB18" s="13">
        <f t="shared" si="4"/>
        <v>388.28593460826653</v>
      </c>
      <c r="BC18" s="10">
        <v>20141168</v>
      </c>
      <c r="BD18" s="10">
        <v>19913119</v>
      </c>
      <c r="BE18" s="32">
        <f t="shared" si="20"/>
        <v>-3.784639746634994</v>
      </c>
      <c r="BF18" s="32">
        <f t="shared" si="21"/>
        <v>-4.020723471181427</v>
      </c>
      <c r="BG18" s="32">
        <f t="shared" si="22"/>
        <v>-13.579881857409035</v>
      </c>
      <c r="BH18" s="32">
        <f t="shared" si="23"/>
        <v>-17.054595831390913</v>
      </c>
      <c r="BI18" s="32">
        <f t="shared" si="24"/>
        <v>-17.38156515048867</v>
      </c>
      <c r="BJ18" s="32"/>
      <c r="BK18" s="10">
        <v>55274</v>
      </c>
      <c r="BL18" s="10">
        <v>53006</v>
      </c>
      <c r="BM18" s="13">
        <f t="shared" si="25"/>
        <v>425.2180130551258</v>
      </c>
      <c r="BN18" s="10">
        <v>22539106</v>
      </c>
      <c r="BO18" s="10">
        <v>22169632</v>
      </c>
      <c r="BP18" s="32">
        <f t="shared" si="26"/>
        <v>1.0789261941335724</v>
      </c>
      <c r="BQ18" s="32">
        <f t="shared" si="27"/>
        <v>2.186150524367676</v>
      </c>
      <c r="BR18" s="32">
        <f t="shared" si="28"/>
        <v>9.511567418510623</v>
      </c>
      <c r="BS18" s="32">
        <f t="shared" si="29"/>
        <v>11.905655123873643</v>
      </c>
      <c r="BT18" s="32">
        <f t="shared" si="30"/>
        <v>11.33179086611193</v>
      </c>
      <c r="BU18" s="32"/>
      <c r="BV18" s="10">
        <v>54743</v>
      </c>
      <c r="BW18" s="10">
        <v>52000</v>
      </c>
      <c r="BX18" s="13">
        <f t="shared" si="31"/>
        <v>478.4414423076923</v>
      </c>
      <c r="BY18" s="10">
        <v>24878955</v>
      </c>
      <c r="BZ18" s="10">
        <v>24736079</v>
      </c>
      <c r="CA18" s="32">
        <f t="shared" si="32"/>
        <v>-0.960668668813554</v>
      </c>
      <c r="CB18" s="32">
        <f t="shared" si="33"/>
        <v>-1.8978983511300669</v>
      </c>
      <c r="CC18" s="32">
        <f t="shared" si="34"/>
        <v>12.516739088771033</v>
      </c>
      <c r="CD18" s="32">
        <f t="shared" si="35"/>
        <v>10.381285752859938</v>
      </c>
      <c r="CE18" s="32">
        <f t="shared" si="36"/>
        <v>11.57640776355693</v>
      </c>
      <c r="CF18" s="32"/>
      <c r="CG18" s="10">
        <v>55476</v>
      </c>
      <c r="CH18" s="10">
        <v>52157</v>
      </c>
      <c r="CI18" s="13">
        <f t="shared" si="37"/>
        <v>478.1749333742355</v>
      </c>
      <c r="CJ18" s="10">
        <v>24940170</v>
      </c>
      <c r="CK18" s="10">
        <v>24879513</v>
      </c>
      <c r="CL18" s="32">
        <f t="shared" si="38"/>
        <v>1.3389839796869012</v>
      </c>
      <c r="CM18" s="32">
        <f t="shared" si="39"/>
        <v>0.3019230769230745</v>
      </c>
      <c r="CN18" s="32">
        <f t="shared" si="40"/>
        <v>-0.055703563673617396</v>
      </c>
      <c r="CO18" s="32">
        <f t="shared" si="41"/>
        <v>0.24605133133606216</v>
      </c>
      <c r="CP18" s="32">
        <f t="shared" si="42"/>
        <v>0.5798574624539299</v>
      </c>
      <c r="CQ18" s="32"/>
      <c r="CR18" s="10"/>
      <c r="CS18" s="10"/>
      <c r="CT18" s="13" t="e">
        <f t="shared" si="43"/>
        <v>#DIV/0!</v>
      </c>
      <c r="CU18" s="10"/>
      <c r="CV18" s="10"/>
      <c r="CW18" s="32">
        <f t="shared" si="55"/>
        <v>-100</v>
      </c>
      <c r="CX18" s="32">
        <f t="shared" si="44"/>
        <v>-100</v>
      </c>
      <c r="CY18" s="32" t="e">
        <f t="shared" si="45"/>
        <v>#DIV/0!</v>
      </c>
      <c r="CZ18" s="32">
        <f t="shared" si="46"/>
        <v>-100</v>
      </c>
      <c r="DA18" s="32">
        <f t="shared" si="47"/>
        <v>-100</v>
      </c>
    </row>
    <row r="19" spans="1:105" ht="12">
      <c r="A19" s="1" t="s">
        <v>24</v>
      </c>
      <c r="B19" s="10">
        <v>41371</v>
      </c>
      <c r="C19" s="10">
        <v>37940</v>
      </c>
      <c r="D19" s="13">
        <f t="shared" si="5"/>
        <v>226.22216657880864</v>
      </c>
      <c r="E19" s="10">
        <v>8582869</v>
      </c>
      <c r="F19" s="10">
        <v>8554130</v>
      </c>
      <c r="G19" s="10"/>
      <c r="H19" s="10">
        <v>40696</v>
      </c>
      <c r="I19" s="10">
        <v>37096</v>
      </c>
      <c r="J19" s="13">
        <f t="shared" si="6"/>
        <v>208.98423010567177</v>
      </c>
      <c r="K19" s="10">
        <v>7752479</v>
      </c>
      <c r="L19" s="10">
        <v>7701226</v>
      </c>
      <c r="M19" s="32">
        <f t="shared" si="48"/>
        <v>-1.6315776751830953</v>
      </c>
      <c r="N19" s="32">
        <f t="shared" si="48"/>
        <v>-2.224565102793889</v>
      </c>
      <c r="O19" s="32">
        <f t="shared" si="49"/>
        <v>-7.619914853539214</v>
      </c>
      <c r="P19" s="32">
        <f t="shared" si="50"/>
        <v>-9.674969989638669</v>
      </c>
      <c r="Q19" s="32">
        <f t="shared" si="51"/>
        <v>-9.970669138766894</v>
      </c>
      <c r="R19" s="32"/>
      <c r="S19" s="10">
        <v>40207</v>
      </c>
      <c r="T19" s="10">
        <v>37086</v>
      </c>
      <c r="U19" s="13">
        <f t="shared" si="7"/>
        <v>235.90616405112442</v>
      </c>
      <c r="V19" s="10">
        <v>8748816</v>
      </c>
      <c r="W19" s="10">
        <v>8712251</v>
      </c>
      <c r="X19" s="32">
        <f t="shared" si="2"/>
        <v>-1.2015922940829569</v>
      </c>
      <c r="Y19" s="32">
        <f t="shared" si="2"/>
        <v>-0.026957084321765024</v>
      </c>
      <c r="Z19" s="32">
        <f t="shared" si="52"/>
        <v>12.882280127950196</v>
      </c>
      <c r="AA19" s="32">
        <f t="shared" si="53"/>
        <v>12.851850356511775</v>
      </c>
      <c r="AB19" s="32">
        <f t="shared" si="54"/>
        <v>13.128104538160542</v>
      </c>
      <c r="AC19" s="32"/>
      <c r="AD19" s="10">
        <v>40233</v>
      </c>
      <c r="AE19" s="10">
        <v>36890</v>
      </c>
      <c r="AF19" s="13">
        <f t="shared" si="8"/>
        <v>200.70734616427217</v>
      </c>
      <c r="AG19" s="10">
        <v>7404094</v>
      </c>
      <c r="AH19" s="10">
        <v>7366458</v>
      </c>
      <c r="AI19" s="32">
        <f t="shared" si="9"/>
        <v>0.06466535677867569</v>
      </c>
      <c r="AJ19" s="32">
        <f t="shared" si="10"/>
        <v>-0.5285013212533016</v>
      </c>
      <c r="AK19" s="32">
        <f t="shared" si="11"/>
        <v>-14.920685955125847</v>
      </c>
      <c r="AL19" s="32">
        <f t="shared" si="12"/>
        <v>-15.370331253966256</v>
      </c>
      <c r="AM19" s="32">
        <f t="shared" si="13"/>
        <v>-15.447133008449825</v>
      </c>
      <c r="AN19" s="32"/>
      <c r="AO19" s="10">
        <v>39411</v>
      </c>
      <c r="AP19" s="10">
        <v>36326</v>
      </c>
      <c r="AQ19" s="13">
        <f t="shared" si="14"/>
        <v>256.0697296702087</v>
      </c>
      <c r="AR19" s="10">
        <v>9301989</v>
      </c>
      <c r="AS19" s="10">
        <v>9263119</v>
      </c>
      <c r="AT19" s="32">
        <f t="shared" si="15"/>
        <v>-2.0430989486242623</v>
      </c>
      <c r="AU19" s="32">
        <f t="shared" si="16"/>
        <v>-1.5288696123610777</v>
      </c>
      <c r="AV19" s="32">
        <f t="shared" si="17"/>
        <v>27.583635857864564</v>
      </c>
      <c r="AW19" s="32">
        <f t="shared" si="18"/>
        <v>25.63304841888825</v>
      </c>
      <c r="AX19" s="32">
        <f t="shared" si="19"/>
        <v>25.747258723256138</v>
      </c>
      <c r="AY19" s="32"/>
      <c r="AZ19" s="10">
        <v>35195</v>
      </c>
      <c r="BA19" s="10">
        <v>32803</v>
      </c>
      <c r="BB19" s="13">
        <f t="shared" si="4"/>
        <v>198.5721427918178</v>
      </c>
      <c r="BC19" s="10">
        <v>6513762</v>
      </c>
      <c r="BD19" s="10">
        <v>6455404</v>
      </c>
      <c r="BE19" s="32">
        <f t="shared" si="20"/>
        <v>-10.697520996676062</v>
      </c>
      <c r="BF19" s="32">
        <f t="shared" si="21"/>
        <v>-9.698287727798274</v>
      </c>
      <c r="BG19" s="32">
        <f t="shared" si="22"/>
        <v>-22.45387885262417</v>
      </c>
      <c r="BH19" s="32">
        <f t="shared" si="23"/>
        <v>-29.974524803243696</v>
      </c>
      <c r="BI19" s="32">
        <f t="shared" si="24"/>
        <v>-30.310686929532054</v>
      </c>
      <c r="BJ19" s="32"/>
      <c r="BK19" s="10">
        <v>34241</v>
      </c>
      <c r="BL19" s="10">
        <v>31526</v>
      </c>
      <c r="BM19" s="13">
        <f t="shared" si="25"/>
        <v>238.81599314851235</v>
      </c>
      <c r="BN19" s="10">
        <v>7528913</v>
      </c>
      <c r="BO19" s="10">
        <v>7430288</v>
      </c>
      <c r="BP19" s="32">
        <f t="shared" si="26"/>
        <v>-2.7106123028839306</v>
      </c>
      <c r="BQ19" s="32">
        <f t="shared" si="27"/>
        <v>-3.8929366216504633</v>
      </c>
      <c r="BR19" s="32">
        <f t="shared" si="28"/>
        <v>20.26661433516685</v>
      </c>
      <c r="BS19" s="32">
        <f t="shared" si="29"/>
        <v>15.584711262094004</v>
      </c>
      <c r="BT19" s="32">
        <f t="shared" si="30"/>
        <v>15.101827863910614</v>
      </c>
      <c r="BU19" s="32"/>
      <c r="BV19" s="10">
        <v>32463</v>
      </c>
      <c r="BW19" s="10">
        <v>29938</v>
      </c>
      <c r="BX19" s="13">
        <f t="shared" si="31"/>
        <v>237.96937003139823</v>
      </c>
      <c r="BY19" s="10">
        <v>7124327</v>
      </c>
      <c r="BZ19" s="10">
        <v>7015583</v>
      </c>
      <c r="CA19" s="32">
        <f t="shared" si="32"/>
        <v>-5.1926053561519865</v>
      </c>
      <c r="CB19" s="32">
        <f t="shared" si="33"/>
        <v>-5.037112224830295</v>
      </c>
      <c r="CC19" s="32">
        <f t="shared" si="34"/>
        <v>-0.35450855110346424</v>
      </c>
      <c r="CD19" s="32">
        <f t="shared" si="35"/>
        <v>-5.373763782368059</v>
      </c>
      <c r="CE19" s="32">
        <f t="shared" si="36"/>
        <v>-5.581277603236913</v>
      </c>
      <c r="CF19" s="32"/>
      <c r="CG19" s="10">
        <v>32741</v>
      </c>
      <c r="CH19" s="10">
        <v>30863</v>
      </c>
      <c r="CI19" s="13">
        <f t="shared" si="37"/>
        <v>257.1043644493406</v>
      </c>
      <c r="CJ19" s="10">
        <v>7935012</v>
      </c>
      <c r="CK19" s="10">
        <v>7898681</v>
      </c>
      <c r="CL19" s="32">
        <f t="shared" si="38"/>
        <v>0.8563595477928772</v>
      </c>
      <c r="CM19" s="32">
        <f t="shared" si="39"/>
        <v>3.0897187520876486</v>
      </c>
      <c r="CN19" s="32">
        <f t="shared" si="40"/>
        <v>8.04094846972015</v>
      </c>
      <c r="CO19" s="32">
        <f t="shared" si="41"/>
        <v>11.37910991452246</v>
      </c>
      <c r="CP19" s="32">
        <f t="shared" si="42"/>
        <v>12.587663776481577</v>
      </c>
      <c r="CQ19" s="32"/>
      <c r="CR19" s="10"/>
      <c r="CS19" s="10"/>
      <c r="CT19" s="13" t="e">
        <f t="shared" si="43"/>
        <v>#DIV/0!</v>
      </c>
      <c r="CU19" s="10"/>
      <c r="CV19" s="10"/>
      <c r="CW19" s="32">
        <f t="shared" si="55"/>
        <v>-100</v>
      </c>
      <c r="CX19" s="32">
        <f t="shared" si="44"/>
        <v>-100</v>
      </c>
      <c r="CY19" s="32" t="e">
        <f t="shared" si="45"/>
        <v>#DIV/0!</v>
      </c>
      <c r="CZ19" s="32">
        <f t="shared" si="46"/>
        <v>-100</v>
      </c>
      <c r="DA19" s="32">
        <f t="shared" si="47"/>
        <v>-100</v>
      </c>
    </row>
    <row r="20" spans="1:105" ht="12">
      <c r="A20" s="1" t="s">
        <v>25</v>
      </c>
      <c r="B20" s="10">
        <v>2781</v>
      </c>
      <c r="C20" s="10">
        <v>2668</v>
      </c>
      <c r="D20" s="13">
        <f t="shared" si="5"/>
        <v>211.6169415292354</v>
      </c>
      <c r="E20" s="10">
        <v>564594</v>
      </c>
      <c r="F20" s="10">
        <v>525256</v>
      </c>
      <c r="G20" s="10"/>
      <c r="H20" s="10">
        <v>2693</v>
      </c>
      <c r="I20" s="10">
        <v>2581</v>
      </c>
      <c r="J20" s="13">
        <f t="shared" si="6"/>
        <v>217.38938395970555</v>
      </c>
      <c r="K20" s="10">
        <v>561082</v>
      </c>
      <c r="L20" s="10">
        <v>516056</v>
      </c>
      <c r="M20" s="32">
        <f t="shared" si="48"/>
        <v>-3.164329377921618</v>
      </c>
      <c r="N20" s="32">
        <f t="shared" si="48"/>
        <v>-3.2608695652173907</v>
      </c>
      <c r="O20" s="32">
        <f t="shared" si="49"/>
        <v>2.727778971171219</v>
      </c>
      <c r="P20" s="32">
        <f t="shared" si="50"/>
        <v>-0.6220399083235009</v>
      </c>
      <c r="Q20" s="32">
        <f t="shared" si="51"/>
        <v>-1.751526874514525</v>
      </c>
      <c r="R20" s="32"/>
      <c r="S20" s="10">
        <v>2640</v>
      </c>
      <c r="T20" s="10">
        <v>2536</v>
      </c>
      <c r="U20" s="13">
        <f t="shared" si="7"/>
        <v>211.68178233438485</v>
      </c>
      <c r="V20" s="10">
        <v>536825</v>
      </c>
      <c r="W20" s="10">
        <v>515929</v>
      </c>
      <c r="X20" s="32">
        <f t="shared" si="2"/>
        <v>-1.9680653546230928</v>
      </c>
      <c r="Y20" s="32">
        <f t="shared" si="2"/>
        <v>-1.7435102673382374</v>
      </c>
      <c r="Z20" s="32">
        <f t="shared" si="52"/>
        <v>-2.625519940927134</v>
      </c>
      <c r="AA20" s="32">
        <f t="shared" si="53"/>
        <v>-4.3232539985242795</v>
      </c>
      <c r="AB20" s="32">
        <f t="shared" si="54"/>
        <v>-0.024609732277113494</v>
      </c>
      <c r="AC20" s="32"/>
      <c r="AD20" s="10">
        <v>2583</v>
      </c>
      <c r="AE20" s="10">
        <v>2407</v>
      </c>
      <c r="AF20" s="13">
        <f t="shared" si="8"/>
        <v>215.5778977980889</v>
      </c>
      <c r="AG20" s="10">
        <v>518896</v>
      </c>
      <c r="AH20" s="10">
        <v>481648</v>
      </c>
      <c r="AI20" s="32">
        <f t="shared" si="9"/>
        <v>-2.1590909090909065</v>
      </c>
      <c r="AJ20" s="32">
        <f t="shared" si="10"/>
        <v>-5.086750788643528</v>
      </c>
      <c r="AK20" s="32">
        <f t="shared" si="11"/>
        <v>1.840553032357576</v>
      </c>
      <c r="AL20" s="32">
        <f t="shared" si="12"/>
        <v>-3.3398221021748213</v>
      </c>
      <c r="AM20" s="32">
        <f t="shared" si="13"/>
        <v>-6.644518916362529</v>
      </c>
      <c r="AN20" s="32"/>
      <c r="AO20" s="10">
        <v>2601</v>
      </c>
      <c r="AP20" s="10">
        <v>2372</v>
      </c>
      <c r="AQ20" s="13">
        <f t="shared" si="14"/>
        <v>226.00758853288363</v>
      </c>
      <c r="AR20" s="10">
        <v>536090</v>
      </c>
      <c r="AS20" s="10">
        <v>503472</v>
      </c>
      <c r="AT20" s="32">
        <f t="shared" si="15"/>
        <v>0.6968641114982574</v>
      </c>
      <c r="AU20" s="32">
        <f t="shared" si="16"/>
        <v>-1.4540922309929414</v>
      </c>
      <c r="AV20" s="32">
        <f t="shared" si="17"/>
        <v>4.8380148620630905</v>
      </c>
      <c r="AW20" s="32">
        <f t="shared" si="18"/>
        <v>3.3135734328266153</v>
      </c>
      <c r="AX20" s="32">
        <f t="shared" si="19"/>
        <v>4.531109856160512</v>
      </c>
      <c r="AY20" s="32"/>
      <c r="AZ20" s="10">
        <v>2498</v>
      </c>
      <c r="BA20" s="10">
        <v>2274</v>
      </c>
      <c r="BB20" s="13">
        <f t="shared" si="4"/>
        <v>241.31002638522426</v>
      </c>
      <c r="BC20" s="10">
        <v>548739</v>
      </c>
      <c r="BD20" s="10">
        <v>511648</v>
      </c>
      <c r="BE20" s="32">
        <f t="shared" si="20"/>
        <v>-3.960015378700504</v>
      </c>
      <c r="BF20" s="32">
        <f t="shared" si="21"/>
        <v>-4.131534569983131</v>
      </c>
      <c r="BG20" s="32">
        <f t="shared" si="22"/>
        <v>6.7707628543251985</v>
      </c>
      <c r="BH20" s="32">
        <f t="shared" si="23"/>
        <v>2.3594918763640464</v>
      </c>
      <c r="BI20" s="32">
        <f t="shared" si="24"/>
        <v>1.623923475386917</v>
      </c>
      <c r="BJ20" s="32"/>
      <c r="BK20" s="10">
        <v>2504</v>
      </c>
      <c r="BL20" s="10">
        <v>2254</v>
      </c>
      <c r="BM20" s="13">
        <f t="shared" si="25"/>
        <v>205.19121561668146</v>
      </c>
      <c r="BN20" s="10">
        <v>462501</v>
      </c>
      <c r="BO20" s="10">
        <v>418584</v>
      </c>
      <c r="BP20" s="32">
        <f t="shared" si="26"/>
        <v>0.24019215372297253</v>
      </c>
      <c r="BQ20" s="32">
        <f t="shared" si="27"/>
        <v>-0.8795074758135399</v>
      </c>
      <c r="BR20" s="32">
        <f t="shared" si="28"/>
        <v>-14.967803580147631</v>
      </c>
      <c r="BS20" s="32">
        <f t="shared" si="29"/>
        <v>-15.715668104508694</v>
      </c>
      <c r="BT20" s="32">
        <f t="shared" si="30"/>
        <v>-18.189067483895172</v>
      </c>
      <c r="BU20" s="32"/>
      <c r="BV20" s="10">
        <v>2531</v>
      </c>
      <c r="BW20" s="10">
        <v>2261</v>
      </c>
      <c r="BX20" s="13">
        <f t="shared" si="31"/>
        <v>189.86156567890313</v>
      </c>
      <c r="BY20" s="10">
        <v>429277</v>
      </c>
      <c r="BZ20" s="10">
        <v>391491</v>
      </c>
      <c r="CA20" s="32">
        <f t="shared" si="32"/>
        <v>1.0782747603833798</v>
      </c>
      <c r="CB20" s="32">
        <f t="shared" si="33"/>
        <v>0.3105590062111787</v>
      </c>
      <c r="CC20" s="32">
        <f t="shared" si="34"/>
        <v>-7.470909459601671</v>
      </c>
      <c r="CD20" s="32">
        <f t="shared" si="35"/>
        <v>-7.183552035563167</v>
      </c>
      <c r="CE20" s="32">
        <f t="shared" si="36"/>
        <v>-6.472535978441599</v>
      </c>
      <c r="CF20" s="32"/>
      <c r="CG20" s="10">
        <v>2598</v>
      </c>
      <c r="CH20" s="10">
        <v>2323</v>
      </c>
      <c r="CI20" s="13"/>
      <c r="CJ20" s="10">
        <v>513390</v>
      </c>
      <c r="CK20" s="10">
        <v>473220</v>
      </c>
      <c r="CL20" s="32">
        <f t="shared" si="38"/>
        <v>2.6471750296325496</v>
      </c>
      <c r="CM20" s="32">
        <f t="shared" si="39"/>
        <v>2.7421494913755</v>
      </c>
      <c r="CN20" s="32">
        <f t="shared" si="40"/>
        <v>-100</v>
      </c>
      <c r="CO20" s="32">
        <f t="shared" si="41"/>
        <v>19.594108233145505</v>
      </c>
      <c r="CP20" s="32">
        <f t="shared" si="42"/>
        <v>20.87634198487322</v>
      </c>
      <c r="CQ20" s="32"/>
      <c r="CR20" s="10"/>
      <c r="CS20" s="10"/>
      <c r="CT20" s="13" t="e">
        <f t="shared" si="43"/>
        <v>#DIV/0!</v>
      </c>
      <c r="CU20" s="10"/>
      <c r="CV20" s="10"/>
      <c r="CW20" s="32">
        <f t="shared" si="55"/>
        <v>-100</v>
      </c>
      <c r="CX20" s="32">
        <f t="shared" si="44"/>
        <v>-100</v>
      </c>
      <c r="CY20" s="32" t="e">
        <f t="shared" si="45"/>
        <v>#DIV/0!</v>
      </c>
      <c r="CZ20" s="32">
        <f t="shared" si="46"/>
        <v>-100</v>
      </c>
      <c r="DA20" s="32">
        <f t="shared" si="47"/>
        <v>-100</v>
      </c>
    </row>
    <row r="21" spans="1:105" ht="12">
      <c r="A21" s="1" t="s">
        <v>26</v>
      </c>
      <c r="B21" s="10">
        <v>711733</v>
      </c>
      <c r="C21" s="10">
        <v>680954</v>
      </c>
      <c r="D21" s="13">
        <f t="shared" si="5"/>
        <v>90.73193196603589</v>
      </c>
      <c r="E21" s="10">
        <v>61784272</v>
      </c>
      <c r="F21" s="10">
        <v>60380099</v>
      </c>
      <c r="G21" s="10"/>
      <c r="H21" s="10">
        <v>714988</v>
      </c>
      <c r="I21" s="10">
        <v>684093</v>
      </c>
      <c r="J21" s="13">
        <f t="shared" si="6"/>
        <v>96.47692638281637</v>
      </c>
      <c r="K21" s="10">
        <v>65999190</v>
      </c>
      <c r="L21" s="10">
        <v>64447188</v>
      </c>
      <c r="M21" s="32">
        <f t="shared" si="48"/>
        <v>0.457334421756471</v>
      </c>
      <c r="N21" s="32">
        <f t="shared" si="48"/>
        <v>0.4609709319572204</v>
      </c>
      <c r="O21" s="32">
        <f t="shared" si="49"/>
        <v>6.3318330077343035</v>
      </c>
      <c r="P21" s="32">
        <f t="shared" si="50"/>
        <v>6.821991849317257</v>
      </c>
      <c r="Q21" s="32">
        <f t="shared" si="51"/>
        <v>6.735810419919986</v>
      </c>
      <c r="R21" s="32"/>
      <c r="S21" s="10">
        <v>730716</v>
      </c>
      <c r="T21" s="10">
        <v>702550</v>
      </c>
      <c r="U21" s="13">
        <f t="shared" si="7"/>
        <v>91.86099067682015</v>
      </c>
      <c r="V21" s="10">
        <v>64536939</v>
      </c>
      <c r="W21" s="10">
        <v>62612997</v>
      </c>
      <c r="X21" s="32">
        <f t="shared" si="2"/>
        <v>2.19975719872221</v>
      </c>
      <c r="Y21" s="32">
        <f t="shared" si="2"/>
        <v>2.6980249761362813</v>
      </c>
      <c r="Z21" s="32">
        <f t="shared" si="52"/>
        <v>-4.784497059618573</v>
      </c>
      <c r="AA21" s="32">
        <f t="shared" si="53"/>
        <v>-2.215559009133287</v>
      </c>
      <c r="AB21" s="32">
        <f t="shared" si="54"/>
        <v>-2.846037285598868</v>
      </c>
      <c r="AC21" s="32"/>
      <c r="AD21" s="10">
        <v>710144</v>
      </c>
      <c r="AE21" s="10">
        <v>670107</v>
      </c>
      <c r="AF21" s="13">
        <f t="shared" si="8"/>
        <v>98.69460399607824</v>
      </c>
      <c r="AG21" s="10">
        <v>66135945</v>
      </c>
      <c r="AH21" s="10">
        <v>64787430</v>
      </c>
      <c r="AI21" s="32">
        <f t="shared" si="9"/>
        <v>-2.8153208633723636</v>
      </c>
      <c r="AJ21" s="32">
        <f t="shared" si="10"/>
        <v>-4.617891964984693</v>
      </c>
      <c r="AK21" s="32">
        <f t="shared" si="11"/>
        <v>7.439080799051794</v>
      </c>
      <c r="AL21" s="32">
        <f t="shared" si="12"/>
        <v>2.4776601195789567</v>
      </c>
      <c r="AM21" s="32">
        <f t="shared" si="13"/>
        <v>3.4728141187683406</v>
      </c>
      <c r="AN21" s="32"/>
      <c r="AO21" s="10">
        <v>675825</v>
      </c>
      <c r="AP21" s="10">
        <v>644489</v>
      </c>
      <c r="AQ21" s="13">
        <f t="shared" si="14"/>
        <v>90.7508010222052</v>
      </c>
      <c r="AR21" s="10">
        <v>58487893</v>
      </c>
      <c r="AS21" s="10">
        <v>58423598</v>
      </c>
      <c r="AT21" s="32">
        <f t="shared" si="15"/>
        <v>-4.832681822278303</v>
      </c>
      <c r="AU21" s="32">
        <f t="shared" si="16"/>
        <v>-3.8229715552889303</v>
      </c>
      <c r="AV21" s="32">
        <f t="shared" si="17"/>
        <v>-8.048872635619176</v>
      </c>
      <c r="AW21" s="32">
        <f t="shared" si="18"/>
        <v>-11.564138079526955</v>
      </c>
      <c r="AX21" s="32">
        <f t="shared" si="19"/>
        <v>-9.822633804119107</v>
      </c>
      <c r="AY21" s="32"/>
      <c r="AZ21" s="10">
        <v>696512</v>
      </c>
      <c r="BA21" s="10">
        <v>635988</v>
      </c>
      <c r="BB21" s="13">
        <f t="shared" si="4"/>
        <v>95.46228545192676</v>
      </c>
      <c r="BC21" s="10">
        <v>60712868</v>
      </c>
      <c r="BD21" s="10">
        <v>58614329</v>
      </c>
      <c r="BE21" s="32">
        <f t="shared" si="20"/>
        <v>3.060999519106275</v>
      </c>
      <c r="BF21" s="32">
        <f t="shared" si="21"/>
        <v>-1.3190294946849406</v>
      </c>
      <c r="BG21" s="32">
        <f t="shared" si="22"/>
        <v>5.191672554569237</v>
      </c>
      <c r="BH21" s="32">
        <f t="shared" si="23"/>
        <v>3.804163367622081</v>
      </c>
      <c r="BI21" s="32">
        <f t="shared" si="24"/>
        <v>0.32646226273158163</v>
      </c>
      <c r="BJ21" s="32"/>
      <c r="BK21" s="10">
        <v>675955</v>
      </c>
      <c r="BL21" s="10">
        <v>656172</v>
      </c>
      <c r="BM21" s="13">
        <f t="shared" si="25"/>
        <v>106.87954530214638</v>
      </c>
      <c r="BN21" s="10">
        <v>70131365</v>
      </c>
      <c r="BO21" s="10">
        <v>69020383</v>
      </c>
      <c r="BP21" s="32">
        <f t="shared" si="26"/>
        <v>-2.9514207938987482</v>
      </c>
      <c r="BQ21" s="32">
        <f t="shared" si="27"/>
        <v>3.1736447857506676</v>
      </c>
      <c r="BR21" s="32">
        <f t="shared" si="28"/>
        <v>11.959969108396393</v>
      </c>
      <c r="BS21" s="32">
        <f t="shared" si="29"/>
        <v>15.51318083013308</v>
      </c>
      <c r="BT21" s="32">
        <f t="shared" si="30"/>
        <v>17.753430223520937</v>
      </c>
      <c r="BU21" s="32"/>
      <c r="BV21" s="10">
        <v>656266</v>
      </c>
      <c r="BW21" s="10">
        <v>637675</v>
      </c>
      <c r="BX21" s="13">
        <f t="shared" si="31"/>
        <v>96.12777355235818</v>
      </c>
      <c r="BY21" s="10">
        <v>61298278</v>
      </c>
      <c r="BZ21" s="10">
        <v>59321678</v>
      </c>
      <c r="CA21" s="32">
        <f t="shared" si="32"/>
        <v>-2.9127678617659427</v>
      </c>
      <c r="CB21" s="32">
        <f t="shared" si="33"/>
        <v>-2.8189255256243797</v>
      </c>
      <c r="CC21" s="32">
        <f t="shared" si="34"/>
        <v>-10.05970947892149</v>
      </c>
      <c r="CD21" s="32">
        <f t="shared" si="35"/>
        <v>-12.595059286240897</v>
      </c>
      <c r="CE21" s="32">
        <f t="shared" si="36"/>
        <v>-14.051943177423396</v>
      </c>
      <c r="CF21" s="32"/>
      <c r="CG21" s="10">
        <v>656991</v>
      </c>
      <c r="CH21" s="10">
        <v>639321</v>
      </c>
      <c r="CI21" s="13">
        <f t="shared" si="37"/>
        <v>109.42169113794166</v>
      </c>
      <c r="CJ21" s="10">
        <v>69955585</v>
      </c>
      <c r="CK21" s="10">
        <v>68783160</v>
      </c>
      <c r="CL21" s="32">
        <f t="shared" si="38"/>
        <v>0.11047349702711529</v>
      </c>
      <c r="CM21" s="32">
        <f t="shared" si="39"/>
        <v>0.2581252205277025</v>
      </c>
      <c r="CN21" s="32">
        <f t="shared" si="40"/>
        <v>13.829424207294949</v>
      </c>
      <c r="CO21" s="32">
        <f t="shared" si="41"/>
        <v>14.123246659555434</v>
      </c>
      <c r="CP21" s="32">
        <f t="shared" si="42"/>
        <v>15.949451059020959</v>
      </c>
      <c r="CQ21" s="32"/>
      <c r="CR21" s="10">
        <v>651091</v>
      </c>
      <c r="CS21" s="10">
        <v>635299</v>
      </c>
      <c r="CT21" s="13">
        <f t="shared" si="43"/>
        <v>112.90248843457962</v>
      </c>
      <c r="CU21" s="10">
        <v>71726838</v>
      </c>
      <c r="CV21" s="10">
        <v>70660641</v>
      </c>
      <c r="CW21" s="32">
        <f t="shared" si="55"/>
        <v>-0.8980336108105007</v>
      </c>
      <c r="CX21" s="32">
        <f t="shared" si="44"/>
        <v>-0.6291049410233711</v>
      </c>
      <c r="CY21" s="32">
        <f t="shared" si="45"/>
        <v>3.181085267865143</v>
      </c>
      <c r="CZ21" s="32">
        <f t="shared" si="46"/>
        <v>2.5319679622434705</v>
      </c>
      <c r="DA21" s="32">
        <f t="shared" si="47"/>
        <v>2.729564910946223</v>
      </c>
    </row>
    <row r="22" spans="1:105" ht="12">
      <c r="A22" s="1" t="s">
        <v>27</v>
      </c>
      <c r="B22" s="10">
        <v>70519</v>
      </c>
      <c r="C22" s="10">
        <v>68250</v>
      </c>
      <c r="D22" s="13">
        <f t="shared" si="5"/>
        <v>210.63365567765567</v>
      </c>
      <c r="E22" s="10">
        <v>14375747</v>
      </c>
      <c r="F22" s="10">
        <v>13543628</v>
      </c>
      <c r="G22" s="10"/>
      <c r="H22" s="10">
        <v>73083</v>
      </c>
      <c r="I22" s="10">
        <v>70871</v>
      </c>
      <c r="J22" s="13">
        <f t="shared" si="6"/>
        <v>200.64995555304708</v>
      </c>
      <c r="K22" s="10">
        <v>14220263</v>
      </c>
      <c r="L22" s="10">
        <v>13682546</v>
      </c>
      <c r="M22" s="32">
        <f t="shared" si="48"/>
        <v>3.6358995448035216</v>
      </c>
      <c r="N22" s="32">
        <f t="shared" si="48"/>
        <v>3.8402930402930338</v>
      </c>
      <c r="O22" s="32">
        <f t="shared" si="49"/>
        <v>-4.73984088273491</v>
      </c>
      <c r="P22" s="32">
        <f t="shared" si="50"/>
        <v>-1.0815716219824907</v>
      </c>
      <c r="Q22" s="32">
        <f t="shared" si="51"/>
        <v>1.0257074396904642</v>
      </c>
      <c r="R22" s="32"/>
      <c r="S22" s="10">
        <v>69426</v>
      </c>
      <c r="T22" s="10">
        <v>67727</v>
      </c>
      <c r="U22" s="13">
        <f t="shared" si="7"/>
        <v>202.3671209414266</v>
      </c>
      <c r="V22" s="10">
        <v>13705718</v>
      </c>
      <c r="W22" s="10">
        <v>13413493</v>
      </c>
      <c r="X22" s="32">
        <f t="shared" si="2"/>
        <v>-5.003899675711182</v>
      </c>
      <c r="Y22" s="32">
        <f t="shared" si="2"/>
        <v>-4.436229205175607</v>
      </c>
      <c r="Z22" s="32">
        <f t="shared" si="52"/>
        <v>0.8558015294080406</v>
      </c>
      <c r="AA22" s="32">
        <f t="shared" si="53"/>
        <v>-3.618392993153506</v>
      </c>
      <c r="AB22" s="32">
        <f t="shared" si="54"/>
        <v>-1.966395727812639</v>
      </c>
      <c r="AC22" s="32"/>
      <c r="AD22" s="10">
        <v>68232</v>
      </c>
      <c r="AE22" s="10">
        <v>65583</v>
      </c>
      <c r="AF22" s="13">
        <f t="shared" si="8"/>
        <v>215.03096839119894</v>
      </c>
      <c r="AG22" s="10">
        <v>14102376</v>
      </c>
      <c r="AH22" s="10">
        <v>13609783</v>
      </c>
      <c r="AI22" s="32">
        <f t="shared" si="9"/>
        <v>-1.7198167833376488</v>
      </c>
      <c r="AJ22" s="32">
        <f t="shared" si="10"/>
        <v>-3.165650331477849</v>
      </c>
      <c r="AK22" s="32">
        <f t="shared" si="11"/>
        <v>6.257858189047312</v>
      </c>
      <c r="AL22" s="32">
        <f t="shared" si="12"/>
        <v>2.8941059490644676</v>
      </c>
      <c r="AM22" s="32">
        <f t="shared" si="13"/>
        <v>1.4633772127811966</v>
      </c>
      <c r="AN22" s="32"/>
      <c r="AO22" s="10">
        <v>59455</v>
      </c>
      <c r="AP22" s="10">
        <v>55609</v>
      </c>
      <c r="AQ22" s="13">
        <f t="shared" si="14"/>
        <v>226.42036361020698</v>
      </c>
      <c r="AR22" s="10">
        <v>12591010</v>
      </c>
      <c r="AS22" s="10">
        <v>12123118</v>
      </c>
      <c r="AT22" s="32">
        <f t="shared" si="15"/>
        <v>-12.863465822487981</v>
      </c>
      <c r="AU22" s="32">
        <f t="shared" si="16"/>
        <v>-15.20820944452069</v>
      </c>
      <c r="AV22" s="32">
        <f t="shared" si="17"/>
        <v>5.2966302036494</v>
      </c>
      <c r="AW22" s="32">
        <f t="shared" si="18"/>
        <v>-10.71710185574402</v>
      </c>
      <c r="AX22" s="32">
        <f t="shared" si="19"/>
        <v>-10.923502601033391</v>
      </c>
      <c r="AY22" s="32"/>
      <c r="AZ22" s="10">
        <v>53885</v>
      </c>
      <c r="BA22" s="10">
        <v>50656</v>
      </c>
      <c r="BB22" s="13">
        <f t="shared" si="4"/>
        <v>214.0352771636134</v>
      </c>
      <c r="BC22" s="10">
        <v>10842171</v>
      </c>
      <c r="BD22" s="10">
        <v>10566110</v>
      </c>
      <c r="BE22" s="32">
        <f t="shared" si="20"/>
        <v>-9.368429904970142</v>
      </c>
      <c r="BF22" s="32">
        <f t="shared" si="21"/>
        <v>-8.906831627973887</v>
      </c>
      <c r="BG22" s="32">
        <f t="shared" si="22"/>
        <v>-5.469952547163587</v>
      </c>
      <c r="BH22" s="32">
        <f t="shared" si="23"/>
        <v>-13.889584711631557</v>
      </c>
      <c r="BI22" s="32">
        <f t="shared" si="24"/>
        <v>-12.84329658426158</v>
      </c>
      <c r="BJ22" s="32"/>
      <c r="BK22" s="10">
        <v>49609</v>
      </c>
      <c r="BL22" s="10">
        <v>45934</v>
      </c>
      <c r="BM22" s="13">
        <f t="shared" si="25"/>
        <v>245.4341228719467</v>
      </c>
      <c r="BN22" s="10">
        <v>11273771</v>
      </c>
      <c r="BO22" s="10">
        <v>11083259</v>
      </c>
      <c r="BP22" s="32">
        <f t="shared" si="26"/>
        <v>-7.93541801985711</v>
      </c>
      <c r="BQ22" s="32">
        <f t="shared" si="27"/>
        <v>-9.321699305116866</v>
      </c>
      <c r="BR22" s="32">
        <f t="shared" si="28"/>
        <v>14.66993951858288</v>
      </c>
      <c r="BS22" s="32">
        <f t="shared" si="29"/>
        <v>3.980752563301209</v>
      </c>
      <c r="BT22" s="32">
        <f t="shared" si="30"/>
        <v>4.894412418572202</v>
      </c>
      <c r="BU22" s="32"/>
      <c r="BV22" s="10">
        <v>46638</v>
      </c>
      <c r="BW22" s="10">
        <v>44508</v>
      </c>
      <c r="BX22" s="13">
        <f t="shared" si="31"/>
        <v>231.1781926844612</v>
      </c>
      <c r="BY22" s="10">
        <v>10289279</v>
      </c>
      <c r="BZ22" s="10">
        <v>9986266</v>
      </c>
      <c r="CA22" s="32">
        <f t="shared" si="32"/>
        <v>-5.988832671491053</v>
      </c>
      <c r="CB22" s="32">
        <f t="shared" si="33"/>
        <v>-3.104454216919933</v>
      </c>
      <c r="CC22" s="32">
        <f t="shared" si="34"/>
        <v>-5.808454839396319</v>
      </c>
      <c r="CD22" s="32">
        <f t="shared" si="35"/>
        <v>-8.732588235116708</v>
      </c>
      <c r="CE22" s="32">
        <f t="shared" si="36"/>
        <v>-9.89774758489358</v>
      </c>
      <c r="CF22" s="32"/>
      <c r="CG22" s="10">
        <v>45560</v>
      </c>
      <c r="CH22" s="10">
        <v>44460</v>
      </c>
      <c r="CI22" s="13">
        <f t="shared" si="37"/>
        <v>238.58915879442196</v>
      </c>
      <c r="CJ22" s="10">
        <v>10607674</v>
      </c>
      <c r="CK22" s="10">
        <v>10366915</v>
      </c>
      <c r="CL22" s="32">
        <f t="shared" si="38"/>
        <v>-2.3114198722072103</v>
      </c>
      <c r="CM22" s="32">
        <f t="shared" si="39"/>
        <v>-0.10784578053383598</v>
      </c>
      <c r="CN22" s="32">
        <f t="shared" si="40"/>
        <v>3.2057375412031632</v>
      </c>
      <c r="CO22" s="32">
        <f t="shared" si="41"/>
        <v>3.094434507996141</v>
      </c>
      <c r="CP22" s="32">
        <f t="shared" si="42"/>
        <v>3.811725023146792</v>
      </c>
      <c r="CQ22" s="32"/>
      <c r="CR22" s="10">
        <v>45384</v>
      </c>
      <c r="CS22" s="10">
        <v>44395</v>
      </c>
      <c r="CT22" s="13">
        <f>CU22/CS22</f>
        <v>235.5788940195968</v>
      </c>
      <c r="CU22" s="10">
        <v>10458525</v>
      </c>
      <c r="CV22" s="10">
        <v>10177778</v>
      </c>
      <c r="CW22" s="32">
        <f t="shared" si="55"/>
        <v>-0.3863037752414442</v>
      </c>
      <c r="CX22" s="32">
        <f t="shared" si="44"/>
        <v>-0.14619883040936088</v>
      </c>
      <c r="CY22" s="32">
        <f t="shared" si="45"/>
        <v>-1.2616938632232433</v>
      </c>
      <c r="CZ22" s="32">
        <f t="shared" si="46"/>
        <v>-1.406048111961212</v>
      </c>
      <c r="DA22" s="32">
        <f t="shared" si="47"/>
        <v>-1.8244289646437721</v>
      </c>
    </row>
    <row r="23" spans="1:105" ht="12">
      <c r="A23" s="1" t="s">
        <v>28</v>
      </c>
      <c r="B23" s="10">
        <v>1161311</v>
      </c>
      <c r="C23" s="10">
        <v>1139630</v>
      </c>
      <c r="D23" s="13">
        <f t="shared" si="5"/>
        <v>29.69107166361012</v>
      </c>
      <c r="E23" s="10">
        <v>33836836</v>
      </c>
      <c r="F23" s="10">
        <v>32497708</v>
      </c>
      <c r="G23" s="10"/>
      <c r="H23" s="10">
        <v>1180475</v>
      </c>
      <c r="I23" s="10">
        <v>1160958</v>
      </c>
      <c r="J23" s="13">
        <f t="shared" si="6"/>
        <v>31.63059473297053</v>
      </c>
      <c r="K23" s="10">
        <v>36721792</v>
      </c>
      <c r="L23" s="10">
        <v>34735783</v>
      </c>
      <c r="M23" s="32">
        <f t="shared" si="48"/>
        <v>1.6502039505352144</v>
      </c>
      <c r="N23" s="32">
        <f t="shared" si="48"/>
        <v>1.8714846046523803</v>
      </c>
      <c r="O23" s="32">
        <f t="shared" si="49"/>
        <v>6.532344441233235</v>
      </c>
      <c r="P23" s="32">
        <f t="shared" si="50"/>
        <v>8.52608086642617</v>
      </c>
      <c r="Q23" s="32">
        <f t="shared" si="51"/>
        <v>6.886870298668441</v>
      </c>
      <c r="R23" s="32"/>
      <c r="S23" s="10">
        <v>1147245</v>
      </c>
      <c r="T23" s="10">
        <v>1125513</v>
      </c>
      <c r="U23" s="13">
        <f t="shared" si="7"/>
        <v>29.343769463346938</v>
      </c>
      <c r="V23" s="10">
        <v>33026794</v>
      </c>
      <c r="W23" s="10">
        <v>30899670</v>
      </c>
      <c r="X23" s="32">
        <f t="shared" si="2"/>
        <v>-2.8149685507952285</v>
      </c>
      <c r="Y23" s="32">
        <f t="shared" si="2"/>
        <v>-3.0530820236390923</v>
      </c>
      <c r="Z23" s="32">
        <f t="shared" si="52"/>
        <v>-7.229789034728114</v>
      </c>
      <c r="AA23" s="32">
        <f t="shared" si="53"/>
        <v>-10.0621396690009</v>
      </c>
      <c r="AB23" s="32">
        <f t="shared" si="54"/>
        <v>-11.043692321546345</v>
      </c>
      <c r="AC23" s="32"/>
      <c r="AD23" s="10">
        <v>1190694</v>
      </c>
      <c r="AE23" s="10">
        <v>1166942</v>
      </c>
      <c r="AF23" s="13">
        <f t="shared" si="8"/>
        <v>29.171622925560996</v>
      </c>
      <c r="AG23" s="10">
        <v>34041592</v>
      </c>
      <c r="AH23" s="10">
        <v>31177568</v>
      </c>
      <c r="AI23" s="32">
        <f t="shared" si="9"/>
        <v>3.787246839166869</v>
      </c>
      <c r="AJ23" s="32">
        <f t="shared" si="10"/>
        <v>3.6808992877025872</v>
      </c>
      <c r="AK23" s="32">
        <f t="shared" si="11"/>
        <v>-0.5866544787334504</v>
      </c>
      <c r="AL23" s="32">
        <f t="shared" si="12"/>
        <v>3.072650648440174</v>
      </c>
      <c r="AM23" s="32">
        <f t="shared" si="13"/>
        <v>0.8993558830887167</v>
      </c>
      <c r="AN23" s="32"/>
      <c r="AO23" s="10">
        <v>1157836</v>
      </c>
      <c r="AP23" s="10">
        <v>1137048</v>
      </c>
      <c r="AQ23" s="13">
        <f t="shared" si="14"/>
        <v>29.49062396662234</v>
      </c>
      <c r="AR23" s="10">
        <v>33532255</v>
      </c>
      <c r="AS23" s="10">
        <v>31682836</v>
      </c>
      <c r="AT23" s="32">
        <f t="shared" si="15"/>
        <v>-2.759567109601633</v>
      </c>
      <c r="AU23" s="32">
        <f t="shared" si="16"/>
        <v>-2.5617382869071434</v>
      </c>
      <c r="AV23" s="32">
        <f t="shared" si="17"/>
        <v>1.0935320323979312</v>
      </c>
      <c r="AW23" s="32">
        <f t="shared" si="18"/>
        <v>-1.4962196832627512</v>
      </c>
      <c r="AX23" s="32">
        <f t="shared" si="19"/>
        <v>1.620613897787024</v>
      </c>
      <c r="AY23" s="32"/>
      <c r="AZ23" s="10">
        <v>1125382</v>
      </c>
      <c r="BA23" s="10">
        <v>1100303</v>
      </c>
      <c r="BB23" s="13">
        <f t="shared" si="4"/>
        <v>28.792391732095613</v>
      </c>
      <c r="BC23" s="10">
        <v>31680355</v>
      </c>
      <c r="BD23" s="10">
        <v>30175371</v>
      </c>
      <c r="BE23" s="32">
        <f t="shared" si="20"/>
        <v>-2.8029876424640463</v>
      </c>
      <c r="BF23" s="32">
        <f t="shared" si="21"/>
        <v>-3.231613792909357</v>
      </c>
      <c r="BG23" s="32">
        <f t="shared" si="22"/>
        <v>-2.367641441961325</v>
      </c>
      <c r="BH23" s="32">
        <f t="shared" si="23"/>
        <v>-5.522742207465612</v>
      </c>
      <c r="BI23" s="32">
        <f t="shared" si="24"/>
        <v>-4.757986311578932</v>
      </c>
      <c r="BJ23" s="32"/>
      <c r="BK23" s="10">
        <v>1146863</v>
      </c>
      <c r="BL23" s="10">
        <v>1128813</v>
      </c>
      <c r="BM23" s="13">
        <f t="shared" si="25"/>
        <v>27.294248028681455</v>
      </c>
      <c r="BN23" s="10">
        <v>30810102</v>
      </c>
      <c r="BO23" s="10">
        <v>29405452</v>
      </c>
      <c r="BP23" s="32">
        <f t="shared" si="26"/>
        <v>1.9087740873765568</v>
      </c>
      <c r="BQ23" s="32">
        <f t="shared" si="27"/>
        <v>2.591104450319591</v>
      </c>
      <c r="BR23" s="32">
        <f t="shared" si="28"/>
        <v>-5.2032624359724196</v>
      </c>
      <c r="BS23" s="32">
        <f t="shared" si="29"/>
        <v>-2.746979950193108</v>
      </c>
      <c r="BT23" s="32">
        <f t="shared" si="30"/>
        <v>-2.5514814714291276</v>
      </c>
      <c r="BU23" s="32"/>
      <c r="BV23" s="10">
        <v>1145913</v>
      </c>
      <c r="BW23" s="10">
        <v>1126578</v>
      </c>
      <c r="BX23" s="13">
        <f t="shared" si="31"/>
        <v>19.178654296462383</v>
      </c>
      <c r="BY23" s="10">
        <v>21606250</v>
      </c>
      <c r="BZ23" s="10">
        <v>19137392</v>
      </c>
      <c r="CA23" s="32">
        <f t="shared" si="32"/>
        <v>-0.08283465418276137</v>
      </c>
      <c r="CB23" s="32">
        <f t="shared" si="33"/>
        <v>-0.19799559360141927</v>
      </c>
      <c r="CC23" s="32">
        <f t="shared" si="34"/>
        <v>-29.733714311128892</v>
      </c>
      <c r="CD23" s="32">
        <f t="shared" si="35"/>
        <v>-29.87283846058024</v>
      </c>
      <c r="CE23" s="32">
        <f t="shared" si="36"/>
        <v>-34.918898713068586</v>
      </c>
      <c r="CF23" s="32"/>
      <c r="CG23" s="10">
        <v>1156261</v>
      </c>
      <c r="CH23" s="10">
        <v>1134051</v>
      </c>
      <c r="CI23" s="48"/>
      <c r="CJ23" s="10">
        <v>32706003</v>
      </c>
      <c r="CK23" s="10">
        <v>31710059</v>
      </c>
      <c r="CL23" s="32">
        <f t="shared" si="38"/>
        <v>0.9030353962299102</v>
      </c>
      <c r="CM23" s="32">
        <f t="shared" si="39"/>
        <v>0.6633362270521843</v>
      </c>
      <c r="CN23" s="32">
        <f t="shared" si="40"/>
        <v>-100</v>
      </c>
      <c r="CO23" s="32">
        <f t="shared" si="41"/>
        <v>51.37288053225339</v>
      </c>
      <c r="CP23" s="32">
        <f t="shared" si="42"/>
        <v>65.69686715932872</v>
      </c>
      <c r="CQ23" s="32"/>
      <c r="CR23" s="10"/>
      <c r="CS23" s="10"/>
      <c r="CT23" s="13" t="e">
        <f>CU23/CS23</f>
        <v>#DIV/0!</v>
      </c>
      <c r="CU23" s="10"/>
      <c r="CV23" s="10"/>
      <c r="CW23" s="32">
        <f t="shared" si="55"/>
        <v>-100</v>
      </c>
      <c r="CX23" s="32">
        <f t="shared" si="44"/>
        <v>-100</v>
      </c>
      <c r="CY23" s="32" t="e">
        <f t="shared" si="45"/>
        <v>#DIV/0!</v>
      </c>
      <c r="CZ23" s="32">
        <f t="shared" si="46"/>
        <v>-100</v>
      </c>
      <c r="DA23" s="32">
        <f t="shared" si="47"/>
        <v>-100</v>
      </c>
    </row>
    <row r="24" spans="1:105" ht="12">
      <c r="A24" s="1" t="s">
        <v>29</v>
      </c>
      <c r="B24" s="40" t="s">
        <v>2</v>
      </c>
      <c r="C24" s="40" t="s">
        <v>2</v>
      </c>
      <c r="D24" s="40" t="s">
        <v>2</v>
      </c>
      <c r="E24" s="40" t="s">
        <v>2</v>
      </c>
      <c r="F24" s="40" t="s">
        <v>2</v>
      </c>
      <c r="G24" s="40" t="s">
        <v>2</v>
      </c>
      <c r="H24" s="40" t="s">
        <v>2</v>
      </c>
      <c r="I24" s="40" t="s">
        <v>2</v>
      </c>
      <c r="J24" s="40" t="s">
        <v>2</v>
      </c>
      <c r="K24" s="40" t="s">
        <v>2</v>
      </c>
      <c r="L24" s="40" t="s">
        <v>2</v>
      </c>
      <c r="M24" s="40" t="s">
        <v>2</v>
      </c>
      <c r="N24" s="40" t="s">
        <v>2</v>
      </c>
      <c r="O24" s="40" t="s">
        <v>2</v>
      </c>
      <c r="P24" s="40" t="s">
        <v>2</v>
      </c>
      <c r="Q24" s="40" t="s">
        <v>2</v>
      </c>
      <c r="R24" s="40" t="s">
        <v>2</v>
      </c>
      <c r="S24" s="40" t="s">
        <v>2</v>
      </c>
      <c r="T24" s="40" t="s">
        <v>2</v>
      </c>
      <c r="U24" s="40" t="s">
        <v>2</v>
      </c>
      <c r="V24" s="40" t="s">
        <v>2</v>
      </c>
      <c r="W24" s="40" t="s">
        <v>2</v>
      </c>
      <c r="X24" s="40" t="s">
        <v>2</v>
      </c>
      <c r="Y24" s="40" t="s">
        <v>2</v>
      </c>
      <c r="Z24" s="40" t="s">
        <v>2</v>
      </c>
      <c r="AA24" s="40" t="s">
        <v>2</v>
      </c>
      <c r="AB24" s="40" t="s">
        <v>2</v>
      </c>
      <c r="AC24" s="40"/>
      <c r="AD24" s="40" t="s">
        <v>2</v>
      </c>
      <c r="AE24" s="40" t="s">
        <v>2</v>
      </c>
      <c r="AF24" s="40" t="s">
        <v>2</v>
      </c>
      <c r="AG24" s="40" t="s">
        <v>2</v>
      </c>
      <c r="AH24" s="40" t="s">
        <v>2</v>
      </c>
      <c r="AI24" s="40" t="s">
        <v>2</v>
      </c>
      <c r="AJ24" s="40" t="s">
        <v>2</v>
      </c>
      <c r="AK24" s="40" t="s">
        <v>2</v>
      </c>
      <c r="AL24" s="40" t="s">
        <v>2</v>
      </c>
      <c r="AM24" s="40" t="s">
        <v>2</v>
      </c>
      <c r="AN24" s="40"/>
      <c r="AO24" s="40" t="s">
        <v>2</v>
      </c>
      <c r="AP24" s="40" t="s">
        <v>2</v>
      </c>
      <c r="AQ24" s="40" t="s">
        <v>2</v>
      </c>
      <c r="AR24" s="40" t="s">
        <v>2</v>
      </c>
      <c r="AS24" s="40" t="s">
        <v>2</v>
      </c>
      <c r="AT24" s="40" t="s">
        <v>2</v>
      </c>
      <c r="AU24" s="40" t="s">
        <v>2</v>
      </c>
      <c r="AV24" s="40" t="s">
        <v>2</v>
      </c>
      <c r="AW24" s="40" t="s">
        <v>2</v>
      </c>
      <c r="AX24" s="40" t="s">
        <v>2</v>
      </c>
      <c r="AY24" s="40"/>
      <c r="AZ24" s="40" t="s">
        <v>2</v>
      </c>
      <c r="BA24" s="40" t="s">
        <v>2</v>
      </c>
      <c r="BB24" s="40" t="s">
        <v>2</v>
      </c>
      <c r="BC24" s="40" t="s">
        <v>2</v>
      </c>
      <c r="BD24" s="40" t="s">
        <v>2</v>
      </c>
      <c r="BE24" s="40" t="s">
        <v>2</v>
      </c>
      <c r="BF24" s="40" t="s">
        <v>2</v>
      </c>
      <c r="BG24" s="40" t="s">
        <v>2</v>
      </c>
      <c r="BH24" s="40" t="s">
        <v>2</v>
      </c>
      <c r="BI24" s="40" t="s">
        <v>2</v>
      </c>
      <c r="BJ24" s="40"/>
      <c r="BK24" s="40" t="s">
        <v>2</v>
      </c>
      <c r="BL24" s="40" t="s">
        <v>2</v>
      </c>
      <c r="BM24" s="40" t="s">
        <v>2</v>
      </c>
      <c r="BN24" s="40" t="s">
        <v>2</v>
      </c>
      <c r="BO24" s="40" t="s">
        <v>2</v>
      </c>
      <c r="BP24" s="40" t="s">
        <v>2</v>
      </c>
      <c r="BQ24" s="40" t="s">
        <v>2</v>
      </c>
      <c r="BR24" s="40" t="s">
        <v>2</v>
      </c>
      <c r="BS24" s="40" t="s">
        <v>2</v>
      </c>
      <c r="BT24" s="40" t="s">
        <v>2</v>
      </c>
      <c r="BU24" s="40"/>
      <c r="BV24" s="40" t="s">
        <v>2</v>
      </c>
      <c r="BW24" s="40" t="s">
        <v>2</v>
      </c>
      <c r="BX24" s="40" t="s">
        <v>2</v>
      </c>
      <c r="BY24" s="40" t="s">
        <v>2</v>
      </c>
      <c r="BZ24" s="40" t="s">
        <v>2</v>
      </c>
      <c r="CA24" s="40" t="s">
        <v>2</v>
      </c>
      <c r="CB24" s="40" t="s">
        <v>2</v>
      </c>
      <c r="CC24" s="40" t="s">
        <v>2</v>
      </c>
      <c r="CD24" s="40" t="s">
        <v>2</v>
      </c>
      <c r="CE24" s="40" t="s">
        <v>2</v>
      </c>
      <c r="CF24" s="40"/>
      <c r="CG24" s="10" t="s">
        <v>2</v>
      </c>
      <c r="CH24" s="10" t="s">
        <v>2</v>
      </c>
      <c r="CI24" s="40" t="s">
        <v>2</v>
      </c>
      <c r="CJ24" s="40" t="s">
        <v>2</v>
      </c>
      <c r="CK24" s="40" t="s">
        <v>2</v>
      </c>
      <c r="CL24" s="40" t="s">
        <v>2</v>
      </c>
      <c r="CM24" s="40" t="s">
        <v>2</v>
      </c>
      <c r="CN24" s="40" t="s">
        <v>2</v>
      </c>
      <c r="CO24" s="40" t="s">
        <v>2</v>
      </c>
      <c r="CP24" s="40" t="s">
        <v>2</v>
      </c>
      <c r="CQ24" s="40"/>
      <c r="CR24" s="40" t="s">
        <v>2</v>
      </c>
      <c r="CS24" s="40" t="s">
        <v>2</v>
      </c>
      <c r="CT24" s="40" t="s">
        <v>2</v>
      </c>
      <c r="CU24" s="40" t="s">
        <v>2</v>
      </c>
      <c r="CV24" s="40" t="s">
        <v>2</v>
      </c>
      <c r="CW24" s="40" t="s">
        <v>2</v>
      </c>
      <c r="CX24" s="40" t="s">
        <v>2</v>
      </c>
      <c r="CY24" s="40" t="s">
        <v>2</v>
      </c>
      <c r="CZ24" s="40" t="s">
        <v>2</v>
      </c>
      <c r="DA24" s="40" t="s">
        <v>2</v>
      </c>
    </row>
    <row r="25" spans="1:105" ht="12">
      <c r="A25" s="1" t="s">
        <v>47</v>
      </c>
      <c r="B25" s="10">
        <v>23919</v>
      </c>
      <c r="C25" s="10">
        <v>21736</v>
      </c>
      <c r="D25" s="13">
        <f t="shared" si="5"/>
        <v>198.7638019874862</v>
      </c>
      <c r="E25" s="10">
        <v>4320330</v>
      </c>
      <c r="F25" s="10">
        <v>4171060</v>
      </c>
      <c r="G25" s="10"/>
      <c r="H25" s="10">
        <v>23717</v>
      </c>
      <c r="I25" s="10">
        <v>21915</v>
      </c>
      <c r="J25" s="13">
        <f t="shared" si="6"/>
        <v>215.6385580652521</v>
      </c>
      <c r="K25" s="10">
        <v>4725719</v>
      </c>
      <c r="L25" s="10">
        <v>4525988</v>
      </c>
      <c r="M25" s="33">
        <f>H25*100/B25-100</f>
        <v>-0.8445169112421098</v>
      </c>
      <c r="N25" s="33">
        <f>I25*100/C25-100</f>
        <v>0.8235185866764851</v>
      </c>
      <c r="O25" s="33">
        <f>J25*100/D25-100</f>
        <v>8.489853740485557</v>
      </c>
      <c r="P25" s="33">
        <f>K25*100/E25-100</f>
        <v>9.38328785069659</v>
      </c>
      <c r="Q25" s="33">
        <f>L25*100/F25-100</f>
        <v>8.509299794296894</v>
      </c>
      <c r="R25" s="33"/>
      <c r="S25" s="10">
        <v>24630</v>
      </c>
      <c r="T25" s="10">
        <v>22491</v>
      </c>
      <c r="U25" s="13">
        <f t="shared" si="7"/>
        <v>206.74878840425058</v>
      </c>
      <c r="V25" s="10">
        <v>4649987</v>
      </c>
      <c r="W25" s="10">
        <v>4476084</v>
      </c>
      <c r="X25" s="33">
        <f t="shared" si="2"/>
        <v>3.849559387780914</v>
      </c>
      <c r="Y25" s="33">
        <f t="shared" si="2"/>
        <v>2.6283367556468136</v>
      </c>
      <c r="Z25" s="33">
        <f>U25*100/J25-100</f>
        <v>-4.122532510308972</v>
      </c>
      <c r="AA25" s="33">
        <f>V25*100/K25-100</f>
        <v>-1.6025497918941056</v>
      </c>
      <c r="AB25" s="33">
        <f>W25*100/L25-100</f>
        <v>-1.1026100820417497</v>
      </c>
      <c r="AC25" s="33"/>
      <c r="AD25" s="10">
        <v>24675</v>
      </c>
      <c r="AE25" s="10">
        <v>22438</v>
      </c>
      <c r="AF25" s="13">
        <f>AG25/AE25</f>
        <v>192.6637846510384</v>
      </c>
      <c r="AG25" s="10">
        <v>4322990</v>
      </c>
      <c r="AH25" s="10">
        <v>4158766</v>
      </c>
      <c r="AI25" s="32">
        <f t="shared" si="9"/>
        <v>0.18270401948842618</v>
      </c>
      <c r="AJ25" s="32">
        <f t="shared" si="10"/>
        <v>-0.23564981548175012</v>
      </c>
      <c r="AK25" s="32">
        <f t="shared" si="11"/>
        <v>-6.812617312983775</v>
      </c>
      <c r="AL25" s="32">
        <f t="shared" si="12"/>
        <v>-7.032213208338007</v>
      </c>
      <c r="AM25" s="32">
        <f t="shared" si="13"/>
        <v>-7.089187781105096</v>
      </c>
      <c r="AN25" s="33"/>
      <c r="AO25" s="10">
        <v>25617</v>
      </c>
      <c r="AP25" s="10">
        <v>23336</v>
      </c>
      <c r="AQ25" s="13">
        <f>AR25/AP25</f>
        <v>194.8533596160439</v>
      </c>
      <c r="AR25" s="10">
        <v>4547098</v>
      </c>
      <c r="AS25" s="10">
        <v>4380051</v>
      </c>
      <c r="AT25" s="32">
        <f t="shared" si="15"/>
        <v>3.8176291793313055</v>
      </c>
      <c r="AU25" s="32">
        <f t="shared" si="16"/>
        <v>4.002139228095189</v>
      </c>
      <c r="AV25" s="32">
        <f t="shared" si="17"/>
        <v>1.1364745943153451</v>
      </c>
      <c r="AW25" s="32">
        <f t="shared" si="18"/>
        <v>5.184097117966957</v>
      </c>
      <c r="AX25" s="32">
        <f t="shared" si="19"/>
        <v>5.320929333364759</v>
      </c>
      <c r="AY25" s="33"/>
      <c r="AZ25" s="10">
        <v>24327</v>
      </c>
      <c r="BA25" s="10">
        <v>22636</v>
      </c>
      <c r="BB25" s="13">
        <f>BC25/BA25</f>
        <v>177.59370030040643</v>
      </c>
      <c r="BC25" s="10">
        <v>4020011</v>
      </c>
      <c r="BD25" s="10">
        <v>3848442</v>
      </c>
      <c r="BE25" s="32">
        <f>AZ25*100/AO25-100</f>
        <v>-5.035718468204706</v>
      </c>
      <c r="BF25" s="32">
        <f>BA25*100/AP25-100</f>
        <v>-2.9996571820363442</v>
      </c>
      <c r="BG25" s="32">
        <f>BB25*100/AQ25-100</f>
        <v>-8.857768400630817</v>
      </c>
      <c r="BH25" s="32">
        <f>BC25*100/AR25-100</f>
        <v>-11.59172289666948</v>
      </c>
      <c r="BI25" s="32">
        <f>BD25*100/AS25-100</f>
        <v>-12.1370504590015</v>
      </c>
      <c r="BJ25" s="33"/>
      <c r="BK25" s="10">
        <v>25728</v>
      </c>
      <c r="BL25" s="10">
        <v>23818</v>
      </c>
      <c r="BM25" s="13">
        <f>BN25/BL25</f>
        <v>202.04202703837433</v>
      </c>
      <c r="BN25" s="10">
        <v>4812237</v>
      </c>
      <c r="BO25" s="10">
        <v>4537370</v>
      </c>
      <c r="BP25" s="32">
        <f>BK25*100/AZ25-100</f>
        <v>5.759033173017642</v>
      </c>
      <c r="BQ25" s="32">
        <f>BL25*100/BA25-100</f>
        <v>5.221770630853513</v>
      </c>
      <c r="BR25" s="32">
        <f>BM25*100/BB25-100</f>
        <v>13.766438053046159</v>
      </c>
      <c r="BS25" s="32">
        <f>BN25*100/BC25-100</f>
        <v>19.707060503068277</v>
      </c>
      <c r="BT25" s="32">
        <f>BO25*100/BD25-100</f>
        <v>17.901478052676907</v>
      </c>
      <c r="BU25" s="33"/>
      <c r="BV25" s="10">
        <v>24828</v>
      </c>
      <c r="BW25" s="10">
        <v>22978</v>
      </c>
      <c r="BX25" s="13">
        <f>BY25/BW25</f>
        <v>229.60823396292105</v>
      </c>
      <c r="BY25" s="10">
        <v>5275938</v>
      </c>
      <c r="BZ25" s="10">
        <v>5069576</v>
      </c>
      <c r="CA25" s="32">
        <f>BV25*100/BK25-100</f>
        <v>-3.498134328358205</v>
      </c>
      <c r="CB25" s="32">
        <f>BW25*100/BL25-100</f>
        <v>-3.526744478965483</v>
      </c>
      <c r="CC25" s="32">
        <f>BX25*100/BM25-100</f>
        <v>13.643798435714075</v>
      </c>
      <c r="CD25" s="32">
        <f>BY25*100/BN25-100</f>
        <v>9.635872048695859</v>
      </c>
      <c r="CE25" s="32">
        <f>BZ25*100/BO25-100</f>
        <v>11.729393899990527</v>
      </c>
      <c r="CF25" s="33"/>
      <c r="CG25" s="10">
        <v>25589</v>
      </c>
      <c r="CH25" s="10">
        <v>23462</v>
      </c>
      <c r="CI25" s="13">
        <f>CJ25/CH25</f>
        <v>253.68979626630295</v>
      </c>
      <c r="CJ25" s="10">
        <v>5952070</v>
      </c>
      <c r="CK25" s="10">
        <v>5788727</v>
      </c>
      <c r="CL25" s="32">
        <f>CG25*100/BV25-100</f>
        <v>3.0650878040921583</v>
      </c>
      <c r="CM25" s="32">
        <f>CH25*100/BW25-100</f>
        <v>2.1063626077117306</v>
      </c>
      <c r="CN25" s="32">
        <f>CI25*100/BX25-100</f>
        <v>10.488109197020691</v>
      </c>
      <c r="CO25" s="32">
        <f>CJ25*100/BY25-100</f>
        <v>12.815389415114424</v>
      </c>
      <c r="CP25" s="32">
        <f>CK25*100/BZ25-100</f>
        <v>14.1856242021029</v>
      </c>
      <c r="CQ25" s="33"/>
      <c r="CR25" s="10"/>
      <c r="CS25" s="10"/>
      <c r="CT25" s="13" t="e">
        <f>CU25/CS25</f>
        <v>#DIV/0!</v>
      </c>
      <c r="CU25" s="10"/>
      <c r="CV25" s="10"/>
      <c r="CW25" s="32">
        <f>CR25*100/CG25-100</f>
        <v>-100</v>
      </c>
      <c r="CX25" s="32">
        <f>CS25*100/CH25-100</f>
        <v>-100</v>
      </c>
      <c r="CY25" s="32" t="e">
        <f>CT25*100/CI25-100</f>
        <v>#DIV/0!</v>
      </c>
      <c r="CZ25" s="32">
        <f>CU25*100/CJ25-100</f>
        <v>-100</v>
      </c>
      <c r="DA25" s="32">
        <f>CV25*100/CK25-100</f>
        <v>-100</v>
      </c>
    </row>
    <row r="26" spans="1:105" ht="12.75" thickBot="1">
      <c r="A26" s="9"/>
      <c r="B26" s="23"/>
      <c r="C26" s="23"/>
      <c r="D26" s="24"/>
      <c r="E26" s="24"/>
      <c r="F26" s="23"/>
      <c r="G26" s="23"/>
      <c r="H26" s="23"/>
      <c r="I26" s="23"/>
      <c r="J26" s="24"/>
      <c r="K26" s="24"/>
      <c r="L26" s="23"/>
      <c r="M26" s="9"/>
      <c r="N26" s="9"/>
      <c r="O26" s="9"/>
      <c r="P26" s="9"/>
      <c r="Q26" s="9"/>
      <c r="R26" s="9"/>
      <c r="S26" s="23"/>
      <c r="T26" s="23"/>
      <c r="U26" s="23"/>
      <c r="V26" s="24"/>
      <c r="W26" s="23"/>
      <c r="X26" s="9"/>
      <c r="Y26" s="9"/>
      <c r="Z26" s="9"/>
      <c r="AA26" s="9"/>
      <c r="AB26" s="9"/>
      <c r="AC26" s="9"/>
      <c r="AD26" s="23"/>
      <c r="AE26" s="23"/>
      <c r="AF26" s="23"/>
      <c r="AG26" s="24"/>
      <c r="AH26" s="23"/>
      <c r="AI26" s="9"/>
      <c r="AJ26" s="9"/>
      <c r="AK26" s="9"/>
      <c r="AL26" s="9"/>
      <c r="AM26" s="9"/>
      <c r="AN26" s="9"/>
      <c r="AO26" s="23"/>
      <c r="AP26" s="23"/>
      <c r="AQ26" s="23"/>
      <c r="AR26" s="24"/>
      <c r="AS26" s="23"/>
      <c r="AT26" s="9"/>
      <c r="AU26" s="9"/>
      <c r="AV26" s="9"/>
      <c r="AW26" s="9"/>
      <c r="AX26" s="9"/>
      <c r="AY26" s="9"/>
      <c r="AZ26" s="23"/>
      <c r="BA26" s="23"/>
      <c r="BB26" s="23"/>
      <c r="BC26" s="24"/>
      <c r="BD26" s="23"/>
      <c r="BE26" s="9"/>
      <c r="BF26" s="9"/>
      <c r="BG26" s="9"/>
      <c r="BH26" s="9"/>
      <c r="BI26" s="9"/>
      <c r="BJ26" s="9"/>
      <c r="BK26" s="23"/>
      <c r="BL26" s="23"/>
      <c r="BM26" s="23"/>
      <c r="BN26" s="24"/>
      <c r="BO26" s="23"/>
      <c r="BP26" s="9"/>
      <c r="BQ26" s="9"/>
      <c r="BR26" s="9"/>
      <c r="BS26" s="9"/>
      <c r="BT26" s="9"/>
      <c r="BU26" s="9"/>
      <c r="BV26" s="23"/>
      <c r="BW26" s="23"/>
      <c r="BX26" s="23"/>
      <c r="BY26" s="24"/>
      <c r="BZ26" s="23"/>
      <c r="CA26" s="9"/>
      <c r="CB26" s="9"/>
      <c r="CC26" s="9"/>
      <c r="CD26" s="9"/>
      <c r="CE26" s="9"/>
      <c r="CF26" s="9"/>
      <c r="CG26" s="23"/>
      <c r="CH26" s="23"/>
      <c r="CI26" s="23"/>
      <c r="CJ26" s="24"/>
      <c r="CK26" s="23"/>
      <c r="CL26" s="9"/>
      <c r="CM26" s="9"/>
      <c r="CN26" s="9"/>
      <c r="CO26" s="9"/>
      <c r="CP26" s="9"/>
      <c r="CQ26" s="9"/>
      <c r="CR26" s="23"/>
      <c r="CS26" s="23"/>
      <c r="CT26" s="23"/>
      <c r="CU26" s="24"/>
      <c r="CV26" s="23"/>
      <c r="CW26" s="9"/>
      <c r="CX26" s="9"/>
      <c r="CY26" s="9"/>
      <c r="CZ26" s="9"/>
      <c r="DA26" s="9"/>
    </row>
    <row r="27" spans="1:105" ht="12">
      <c r="A27" s="31" t="s">
        <v>48</v>
      </c>
      <c r="B27" s="28"/>
      <c r="C27" s="28"/>
      <c r="D27" s="29"/>
      <c r="E27" s="29"/>
      <c r="F27" s="28"/>
      <c r="G27" s="28"/>
      <c r="H27" s="28"/>
      <c r="I27" s="28"/>
      <c r="J27" s="29"/>
      <c r="K27" s="29"/>
      <c r="L27" s="28"/>
      <c r="M27" s="26"/>
      <c r="N27" s="26"/>
      <c r="O27" s="26"/>
      <c r="P27" s="26"/>
      <c r="Q27" s="26"/>
      <c r="R27" s="26"/>
      <c r="S27" s="28"/>
      <c r="T27" s="28"/>
      <c r="U27" s="29"/>
      <c r="V27" s="29"/>
      <c r="W27" s="28"/>
      <c r="X27" s="26"/>
      <c r="Y27" s="26"/>
      <c r="Z27" s="26"/>
      <c r="AA27" s="26"/>
      <c r="AB27" s="26"/>
      <c r="AC27" s="26"/>
      <c r="AD27" s="28"/>
      <c r="AE27" s="28"/>
      <c r="AF27" s="29"/>
      <c r="AG27" s="29"/>
      <c r="AH27" s="28"/>
      <c r="AI27" s="26"/>
      <c r="AJ27" s="26"/>
      <c r="AK27" s="26"/>
      <c r="AL27" s="26"/>
      <c r="AM27" s="26"/>
      <c r="AN27" s="26"/>
      <c r="AO27" s="28"/>
      <c r="AP27" s="28"/>
      <c r="AQ27" s="29"/>
      <c r="AR27" s="29"/>
      <c r="AS27" s="28"/>
      <c r="AT27" s="26"/>
      <c r="AU27" s="26"/>
      <c r="AV27" s="26"/>
      <c r="AW27" s="26"/>
      <c r="AX27" s="26"/>
      <c r="AY27" s="26"/>
      <c r="AZ27" s="28"/>
      <c r="BA27" s="28"/>
      <c r="BB27" s="29"/>
      <c r="BC27" s="29"/>
      <c r="BD27" s="28"/>
      <c r="BE27" s="26"/>
      <c r="BF27" s="26"/>
      <c r="BG27" s="26"/>
      <c r="BH27" s="26"/>
      <c r="BI27" s="26"/>
      <c r="BJ27" s="26"/>
      <c r="BK27" s="28"/>
      <c r="BL27" s="28"/>
      <c r="BM27" s="29"/>
      <c r="BN27" s="29"/>
      <c r="BO27" s="28"/>
      <c r="BP27" s="26"/>
      <c r="BQ27" s="26"/>
      <c r="BR27" s="26"/>
      <c r="BS27" s="26"/>
      <c r="BT27" s="26"/>
      <c r="BU27" s="26"/>
      <c r="BV27" s="28"/>
      <c r="BW27" s="28"/>
      <c r="BX27" s="29"/>
      <c r="BY27" s="29"/>
      <c r="BZ27" s="28"/>
      <c r="CA27" s="26"/>
      <c r="CB27" s="26"/>
      <c r="CC27" s="26"/>
      <c r="CD27" s="26"/>
      <c r="CE27" s="26"/>
      <c r="CF27" s="26"/>
      <c r="CG27" s="28"/>
      <c r="CH27" s="28"/>
      <c r="CI27" s="29"/>
      <c r="CJ27" s="29"/>
      <c r="CK27" s="28"/>
      <c r="CL27" s="26"/>
      <c r="CM27" s="26"/>
      <c r="CN27" s="26"/>
      <c r="CO27" s="26"/>
      <c r="CP27" s="26"/>
      <c r="CQ27" s="26"/>
      <c r="CR27" s="28"/>
      <c r="CS27" s="28"/>
      <c r="CT27" s="29"/>
      <c r="CU27" s="29"/>
      <c r="CV27" s="28"/>
      <c r="CW27" s="26"/>
      <c r="CX27" s="26"/>
      <c r="CY27" s="26"/>
      <c r="CZ27" s="26"/>
      <c r="DA27" s="26"/>
    </row>
    <row r="28" ht="12">
      <c r="A28" s="1" t="s">
        <v>30</v>
      </c>
    </row>
    <row r="29" ht="12">
      <c r="A29" s="1" t="s">
        <v>31</v>
      </c>
    </row>
    <row r="30" ht="12">
      <c r="A30" s="1" t="s">
        <v>32</v>
      </c>
    </row>
    <row r="31" ht="12">
      <c r="A31" s="1" t="s">
        <v>33</v>
      </c>
    </row>
    <row r="32" ht="12">
      <c r="A32" s="1" t="s">
        <v>34</v>
      </c>
    </row>
    <row r="33" ht="12">
      <c r="A33" s="1" t="s">
        <v>35</v>
      </c>
    </row>
    <row r="34" ht="12">
      <c r="A34" s="1" t="s">
        <v>36</v>
      </c>
    </row>
    <row r="36" ht="12">
      <c r="A36" s="1" t="s">
        <v>37</v>
      </c>
    </row>
    <row r="37" ht="12">
      <c r="A37" s="1" t="s">
        <v>38</v>
      </c>
    </row>
    <row r="38" ht="12">
      <c r="A38" s="1" t="s">
        <v>39</v>
      </c>
    </row>
    <row r="39" ht="12">
      <c r="A39" s="1" t="s">
        <v>40</v>
      </c>
    </row>
    <row r="40" ht="12">
      <c r="A40" s="1" t="s">
        <v>41</v>
      </c>
    </row>
    <row r="41" ht="12">
      <c r="A41" s="1" t="s">
        <v>42</v>
      </c>
    </row>
    <row r="42" ht="12">
      <c r="A42" s="1" t="s">
        <v>43</v>
      </c>
    </row>
    <row r="43" ht="12">
      <c r="A43" s="1" t="s">
        <v>44</v>
      </c>
    </row>
    <row r="45" ht="12">
      <c r="A45" s="4" t="s">
        <v>67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2006-04-10T12:39:46Z</dcterms:created>
  <dcterms:modified xsi:type="dcterms:W3CDTF">2017-01-11T10:35:42Z</dcterms:modified>
  <cp:category/>
  <cp:version/>
  <cp:contentType/>
  <cp:contentStatus/>
</cp:coreProperties>
</file>